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3.vml" ContentType="application/vnd.openxmlformats-officedocument.vmlDrawing"/>
  <Override PartName="/xl/drawings/vmlDrawing1.vml" ContentType="application/vnd.openxmlformats-officedocument.vmlDrawing"/>
  <Override PartName="/xl/drawings/drawing2.xml" ContentType="application/vnd.openxmlformats-officedocument.drawing+xml"/>
  <Override PartName="/xl/drawings/vmlDrawing4.vml" ContentType="application/vnd.openxmlformats-officedocument.vmlDrawing"/>
  <Override PartName="/xl/drawings/vmlDrawing2.vml" ContentType="application/vnd.openxmlformats-officedocument.vmlDrawing"/>
  <Override PartName="/xl/drawings/drawing3.xml" ContentType="application/vnd.openxmlformats-officedocument.drawing+xml"/>
  <Override PartName="/xl/drawings/vmlDrawing5.vml" ContentType="application/vnd.openxmlformats-officedocument.vmlDrawing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2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mployee Import" sheetId="1" state="visible" r:id="rId3"/>
    <sheet name="Assumptions" sheetId="2" state="visible" r:id="rId4"/>
    <sheet name="Staffing Plan" sheetId="3" state="visible" r:id="rId5"/>
    <sheet name="Monthly Forecast" sheetId="4" state="visible" r:id="rId6"/>
    <sheet name="Company Summary" sheetId="5" state="visible" r:id="rId7"/>
    <sheet name="Read Me" sheetId="6" state="visible" r:id="rId8"/>
  </sheets>
  <definedNames>
    <definedName function="false" hidden="false" localSheetId="1" name="_xlnm.Print_Titles" vbProcedure="false">Assumptions!$1:$1</definedName>
    <definedName function="false" hidden="true" localSheetId="1" name="_xlnm._FilterDatabase" vbProcedure="false">Assumptions!$A$1:$B$5</definedName>
    <definedName function="false" hidden="false" localSheetId="4" name="_xlnm.Print_Titles" vbProcedure="false">'Company Summary'!$1:$1</definedName>
    <definedName function="false" hidden="true" localSheetId="4" name="_xlnm._FilterDatabase" vbProcedure="false">'Company Summary'!$A$1:$E$14</definedName>
    <definedName function="false" hidden="false" localSheetId="0" name="_xlnm.Print_Titles" vbProcedure="false">'Employee Import'!$1:$1</definedName>
    <definedName function="false" hidden="true" localSheetId="0" name="_xlnm._FilterDatabase" vbProcedure="false">'Employee Import'!$A$1:$D$4</definedName>
    <definedName function="false" hidden="false" localSheetId="3" name="_xlnm.Print_Titles" vbProcedure="false">'Monthly Forecast'!$1:$1</definedName>
    <definedName function="false" hidden="true" localSheetId="3" name="_xlnm._FilterDatabase" vbProcedure="false">'Monthly Forecast'!$A$1:$J$37</definedName>
    <definedName function="false" hidden="false" localSheetId="5" name="_xlnm.Print_Titles" vbProcedure="false">'Read Me'!$1:$1</definedName>
    <definedName function="false" hidden="true" localSheetId="5" name="_xlnm._FilterDatabase" vbProcedure="false">'Read Me'!$A$1:$B$10</definedName>
    <definedName function="false" hidden="false" localSheetId="2" name="_xlnm.Print_Titles" vbProcedure="false">'Staffing Plan'!$1:$1</definedName>
    <definedName function="false" hidden="true" localSheetId="2" name="_xlnm._FilterDatabase" vbProcedure="false">'Staffing Plan'!$A$1:$I$4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StaffLedger</author>
  </authors>
  <commentList>
    <comment ref="A2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A3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A4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B2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B3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B4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C2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C3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C4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D2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D3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D4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</commentList>
</comments>
</file>

<file path=xl/comments2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StaffLedger</author>
  </authors>
  <commentList>
    <comment ref="A2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A3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A4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A5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B2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B3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B4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B5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</commentList>
</comments>
</file>

<file path=xl/comments3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StaffLedger</author>
  </authors>
  <commentList>
    <comment ref="A2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A3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A4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B2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B3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B4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C2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C3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C4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D2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D3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D4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E2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E3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E4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F2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F3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F4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G2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G3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G4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H2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H3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  <comment ref="H4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</commentList>
</comments>
</file>

<file path=xl/comments5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StaffLedger</author>
  </authors>
  <commentList>
    <comment ref="A14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21</xdr:colOff>
                <xdr:row>2</xdr:row>
                <xdr:rowOff>19</xdr:rowOff>
              </xdr:to>
            </anchor>
          </commentPr>
        </mc:Choice>
        <mc:Fallback/>
      </mc:AlternateContent>
    </comment>
  </commentList>
</comments>
</file>

<file path=xl/comments6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StaffLedger</author>
  </authors>
  <commentList>
    <comment ref="A2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-29</xdr:colOff>
                <xdr:row>1</xdr:row>
                <xdr:rowOff>39</xdr:rowOff>
              </xdr:to>
            </anchor>
          </commentPr>
        </mc:Choice>
        <mc:Fallback/>
      </mc:AlternateContent>
    </comment>
    <comment ref="A3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-29</xdr:colOff>
                <xdr:row>1</xdr:row>
                <xdr:rowOff>39</xdr:rowOff>
              </xdr:to>
            </anchor>
          </commentPr>
        </mc:Choice>
        <mc:Fallback/>
      </mc:AlternateContent>
    </comment>
    <comment ref="A4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-29</xdr:colOff>
                <xdr:row>1</xdr:row>
                <xdr:rowOff>39</xdr:rowOff>
              </xdr:to>
            </anchor>
          </commentPr>
        </mc:Choice>
        <mc:Fallback/>
      </mc:AlternateContent>
    </comment>
    <comment ref="A5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-29</xdr:colOff>
                <xdr:row>1</xdr:row>
                <xdr:rowOff>39</xdr:rowOff>
              </xdr:to>
            </anchor>
          </commentPr>
        </mc:Choice>
        <mc:Fallback/>
      </mc:AlternateContent>
    </comment>
    <comment ref="A6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-29</xdr:colOff>
                <xdr:row>1</xdr:row>
                <xdr:rowOff>39</xdr:rowOff>
              </xdr:to>
            </anchor>
          </commentPr>
        </mc:Choice>
        <mc:Fallback/>
      </mc:AlternateContent>
    </comment>
    <comment ref="A7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-29</xdr:colOff>
                <xdr:row>1</xdr:row>
                <xdr:rowOff>39</xdr:rowOff>
              </xdr:to>
            </anchor>
          </commentPr>
        </mc:Choice>
        <mc:Fallback/>
      </mc:AlternateContent>
    </comment>
    <comment ref="A8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-29</xdr:colOff>
                <xdr:row>1</xdr:row>
                <xdr:rowOff>39</xdr:rowOff>
              </xdr:to>
            </anchor>
          </commentPr>
        </mc:Choice>
        <mc:Fallback/>
      </mc:AlternateContent>
    </comment>
    <comment ref="A9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-29</xdr:colOff>
                <xdr:row>1</xdr:row>
                <xdr:rowOff>39</xdr:rowOff>
              </xdr:to>
            </anchor>
          </commentPr>
        </mc:Choice>
        <mc:Fallback/>
      </mc:AlternateContent>
    </comment>
    <comment ref="A10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-29</xdr:colOff>
                <xdr:row>1</xdr:row>
                <xdr:rowOff>39</xdr:rowOff>
              </xdr:to>
            </anchor>
          </commentPr>
        </mc:Choice>
        <mc:Fallback/>
      </mc:AlternateContent>
    </comment>
    <comment ref="B2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-29</xdr:colOff>
                <xdr:row>1</xdr:row>
                <xdr:rowOff>39</xdr:rowOff>
              </xdr:to>
            </anchor>
          </commentPr>
        </mc:Choice>
        <mc:Fallback/>
      </mc:AlternateContent>
    </comment>
    <comment ref="B3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-29</xdr:colOff>
                <xdr:row>1</xdr:row>
                <xdr:rowOff>39</xdr:rowOff>
              </xdr:to>
            </anchor>
          </commentPr>
        </mc:Choice>
        <mc:Fallback/>
      </mc:AlternateContent>
    </comment>
    <comment ref="B4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-29</xdr:colOff>
                <xdr:row>1</xdr:row>
                <xdr:rowOff>39</xdr:rowOff>
              </xdr:to>
            </anchor>
          </commentPr>
        </mc:Choice>
        <mc:Fallback/>
      </mc:AlternateContent>
    </comment>
    <comment ref="B5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-29</xdr:colOff>
                <xdr:row>1</xdr:row>
                <xdr:rowOff>39</xdr:rowOff>
              </xdr:to>
            </anchor>
          </commentPr>
        </mc:Choice>
        <mc:Fallback/>
      </mc:AlternateContent>
    </comment>
    <comment ref="B6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-29</xdr:colOff>
                <xdr:row>1</xdr:row>
                <xdr:rowOff>39</xdr:rowOff>
              </xdr:to>
            </anchor>
          </commentPr>
        </mc:Choice>
        <mc:Fallback/>
      </mc:AlternateContent>
    </comment>
    <comment ref="B7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-29</xdr:colOff>
                <xdr:row>1</xdr:row>
                <xdr:rowOff>39</xdr:rowOff>
              </xdr:to>
            </anchor>
          </commentPr>
        </mc:Choice>
        <mc:Fallback/>
      </mc:AlternateContent>
    </comment>
    <comment ref="B8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-29</xdr:colOff>
                <xdr:row>1</xdr:row>
                <xdr:rowOff>39</xdr:rowOff>
              </xdr:to>
            </anchor>
          </commentPr>
        </mc:Choice>
        <mc:Fallback/>
      </mc:AlternateContent>
    </comment>
    <comment ref="B9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-29</xdr:colOff>
                <xdr:row>1</xdr:row>
                <xdr:rowOff>39</xdr:rowOff>
              </xdr:to>
            </anchor>
          </commentPr>
        </mc:Choice>
        <mc:Fallback/>
      </mc:AlternateContent>
    </comment>
    <comment ref="B10" authorId="0">
      <text>
        <r>
          <rPr>
            <sz val="10"/>
            <rFont val="Arial"/>
            <family val="2"/>
          </rPr>
          <t xml:space="preserve">Source: Fictional sample / StaffLedger model conventions, 2026-10-18. Replace with your own data.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0</xdr:col>
                <xdr:colOff>79</xdr:colOff>
                <xdr:row>0</xdr:row>
                <xdr:rowOff>2</xdr:rowOff>
              </xdr:from>
              <xdr:to>
                <xdr:col>1</xdr:col>
                <xdr:colOff>-29</xdr:colOff>
                <xdr:row>1</xdr:row>
                <xdr:rowOff>39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<sst xmlns="http://schemas.openxmlformats.org/spreadsheetml/2006/main" count="71" uniqueCount="58">
  <si>
    <t xml:space="preserve">Employee Name</t>
  </si>
  <si>
    <t xml:space="preserve">Employee ID</t>
  </si>
  <si>
    <t xml:space="preserve">Role</t>
  </si>
  <si>
    <t xml:space="preserve">Cost Rate/Hr</t>
  </si>
  <si>
    <t xml:space="preserve">Avery Sample</t>
  </si>
  <si>
    <t xml:space="preserve">DEMO-001</t>
  </si>
  <si>
    <t xml:space="preserve">Engineer</t>
  </si>
  <si>
    <t xml:space="preserve">Morgan Example</t>
  </si>
  <si>
    <t xml:space="preserve">DEMO-002</t>
  </si>
  <si>
    <t xml:space="preserve">Analyst</t>
  </si>
  <si>
    <t xml:space="preserve">Jordan Demo</t>
  </si>
  <si>
    <t xml:space="preserve">DEMO-003</t>
  </si>
  <si>
    <t xml:space="preserve">Delivery Lead</t>
  </si>
  <si>
    <t xml:space="preserve">StaffLedger Margin Forecast</t>
  </si>
  <si>
    <t xml:space="preserve">Value</t>
  </si>
  <si>
    <t xml:space="preserve">Year</t>
  </si>
  <si>
    <t xml:space="preserve">Hours per day</t>
  </si>
  <si>
    <t xml:space="preserve">Default holidays per month</t>
  </si>
  <si>
    <t xml:space="preserve">Currency</t>
  </si>
  <si>
    <t xml:space="preserve">INR</t>
  </si>
  <si>
    <t xml:space="preserve">Project</t>
  </si>
  <si>
    <t xml:space="preserve">Cost start</t>
  </si>
  <si>
    <t xml:space="preserve">Billing start</t>
  </si>
  <si>
    <t xml:space="preserve">Billing end</t>
  </si>
  <si>
    <t xml:space="preserve">Allocation %</t>
  </si>
  <si>
    <t xml:space="preserve">Billing %</t>
  </si>
  <si>
    <t xml:space="preserve">Bill rate/Hr (INR)</t>
  </si>
  <si>
    <t xml:space="preserve">Cost rate/Hr (INR)</t>
  </si>
  <si>
    <t xml:space="preserve">Atlas Delivery</t>
  </si>
  <si>
    <t xml:space="preserve">Beacon Modernization</t>
  </si>
  <si>
    <t xml:space="preserve">Month</t>
  </si>
  <si>
    <t xml:space="preserve">Holidays</t>
  </si>
  <si>
    <t xml:space="preserve">Cost days</t>
  </si>
  <si>
    <t xml:space="preserve">Billing days</t>
  </si>
  <si>
    <t xml:space="preserve">Revenue (INR)</t>
  </si>
  <si>
    <t xml:space="preserve">Cost (INR)</t>
  </si>
  <si>
    <t xml:space="preserve">Gross profit (INR)</t>
  </si>
  <si>
    <t xml:space="preserve">Gross margin %</t>
  </si>
  <si>
    <t xml:space="preserve">Annual total</t>
  </si>
  <si>
    <t xml:space="preserve">StaffLedger Margin Forecast — free IT services template</t>
  </si>
  <si>
    <t xml:space="preserve">Details</t>
  </si>
  <si>
    <t xml:space="preserve">Start here</t>
  </si>
  <si>
    <t xml:space="preserve">All names, projects and rates are fictional examples. Replace them before import.</t>
  </si>
  <si>
    <t xml:space="preserve">Employee import</t>
  </si>
  <si>
    <t xml:space="preserve">The app imports the FIRST sheet only: Employee Import. Keep headers on row 1. Only employee name, ID, role and hourly cost rate are imported.</t>
  </si>
  <si>
    <t xml:space="preserve">Import modes</t>
  </si>
  <si>
    <t xml:space="preserve">Use Add mode to skip existing employee IDs; Overwrite updates matching IDs. Keep IDs unique. Rows without IDs can create duplicates.</t>
  </si>
  <si>
    <t xml:space="preserve">Rates and dates</t>
  </si>
  <si>
    <t xml:space="preserve">Select the rate effective date in the app before import. Bill rates, DoJ and Employee Type are not imported from the first sheet; manage them in the app separately.</t>
  </si>
  <si>
    <t xml:space="preserve">Planning worksheets</t>
  </si>
  <si>
    <t xml:space="preserve">Staffing Plan, Monthly Forecast and Company Summary are standalone examples, not app imports. Create projects and staffing mappings separately in the app.</t>
  </si>
  <si>
    <t xml:space="preserve">Model scope</t>
  </si>
  <si>
    <t xml:space="preserve">Constant hourly rates, one row per employee assignment, weekday calendar, editable holidays. No effective-dated changes inside a month. End date caps both cost and billing. Gross margin is (Revenue - Cost) / Revenue; zero revenue displays a dash.</t>
  </si>
  <si>
    <t xml:space="preserve">All planning rates and totals are INR. Employee import stores numeric rates only; it does not set app currency. App reports currently display USD labels, so confirm your rate convention before importing.</t>
  </si>
  <si>
    <t xml:space="preserve">Try the app</t>
  </si>
  <si>
    <t xml:space="preserve">https://staffledger.in/auth</t>
  </si>
  <si>
    <t xml:space="preserve">Pricing</t>
  </si>
  <si>
    <t xml:space="preserve">https://staffledger.in/pricing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</si>
</sst>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 mmm\ yyyy"/>
    <numFmt numFmtId="166" formatCode="0.0%;\(0.0%\);\-"/>
    <numFmt numFmtId="167" formatCode="mmm\ yyyy"/>
    <numFmt numFmtId="168" formatCode="#,##0;\(#,##0\);\-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sz val="10"/>
      <name val="Arial"/>
      <family val="2"/>
    </font>
    <font>
      <sz val="11"/>
      <color rgb="FF008000"/>
      <name val="Arial"/>
      <family val="0"/>
      <charset val="1"/>
    </font>
    <font>
      <sz val="11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43550"/>
        <bgColor rgb="FF003366"/>
      </patternFill>
    </fill>
    <fill>
      <patternFill patternType="solid">
        <fgColor rgb="FFF1F5F9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5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5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7" fontId="7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8" fontId="7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8" fontId="8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8" fillId="3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243550"/>
          <bgColor rgb="FF000000"/>
        </patternFill>
      </fill>
    </dxf>
    <dxf>
      <fill>
        <patternFill patternType="solid">
          <fgColor rgb="FFF1F5F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8000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1F5F9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4355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3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4.v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5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customHeight="true" zeroHeight="false" outlineLevelRow="0" outlineLevelCol="0"/>
  <cols>
    <col collapsed="false" customWidth="true" hidden="false" outlineLevel="0" max="4" min="1" style="0" width="24"/>
  </cols>
  <sheetData>
    <row r="1" customFormat="false" ht="31.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5" hidden="false" customHeight="false" outlineLevel="0" collapsed="false">
      <c r="A2" s="2" t="s">
        <v>4</v>
      </c>
      <c r="B2" s="2" t="s">
        <v>5</v>
      </c>
      <c r="C2" s="2" t="s">
        <v>6</v>
      </c>
      <c r="D2" s="2" t="n">
        <v>650</v>
      </c>
    </row>
    <row r="3" customFormat="false" ht="15" hidden="false" customHeight="false" outlineLevel="0" collapsed="false">
      <c r="A3" s="3" t="s">
        <v>7</v>
      </c>
      <c r="B3" s="3" t="s">
        <v>8</v>
      </c>
      <c r="C3" s="3" t="s">
        <v>9</v>
      </c>
      <c r="D3" s="3" t="n">
        <v>500</v>
      </c>
    </row>
    <row r="4" customFormat="false" ht="15" hidden="false" customHeight="false" outlineLevel="0" collapsed="false">
      <c r="A4" s="2" t="s">
        <v>10</v>
      </c>
      <c r="B4" s="2" t="s">
        <v>11</v>
      </c>
      <c r="C4" s="2" t="s">
        <v>12</v>
      </c>
      <c r="D4" s="2" t="n">
        <v>900</v>
      </c>
    </row>
  </sheetData>
  <autoFilter ref="A1:D4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customHeight="true" zeroHeight="false" outlineLevelRow="0" outlineLevelCol="0"/>
  <cols>
    <col collapsed="false" customWidth="true" hidden="false" outlineLevel="0" max="2" min="1" style="0" width="24"/>
  </cols>
  <sheetData>
    <row r="1" customFormat="false" ht="31.5" hidden="false" customHeight="true" outlineLevel="0" collapsed="false">
      <c r="A1" s="1" t="s">
        <v>13</v>
      </c>
      <c r="B1" s="1" t="s">
        <v>14</v>
      </c>
    </row>
    <row r="2" customFormat="false" ht="15" hidden="false" customHeight="false" outlineLevel="0" collapsed="false">
      <c r="A2" s="2" t="s">
        <v>15</v>
      </c>
      <c r="B2" s="2" t="n">
        <v>2026</v>
      </c>
    </row>
    <row r="3" customFormat="false" ht="15" hidden="false" customHeight="false" outlineLevel="0" collapsed="false">
      <c r="A3" s="3" t="s">
        <v>16</v>
      </c>
      <c r="B3" s="3" t="n">
        <v>8</v>
      </c>
    </row>
    <row r="4" customFormat="false" ht="15" hidden="false" customHeight="false" outlineLevel="0" collapsed="false">
      <c r="A4" s="2" t="s">
        <v>17</v>
      </c>
      <c r="B4" s="2" t="n">
        <v>3</v>
      </c>
    </row>
    <row r="5" customFormat="false" ht="15" hidden="false" customHeight="false" outlineLevel="0" collapsed="false">
      <c r="A5" s="3" t="s">
        <v>18</v>
      </c>
      <c r="B5" s="3" t="s">
        <v>19</v>
      </c>
    </row>
  </sheetData>
  <autoFilter ref="A1:B5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customHeight="true" zeroHeight="false" outlineLevelRow="0" outlineLevelCol="0"/>
  <cols>
    <col collapsed="false" customWidth="true" hidden="false" outlineLevel="0" max="9" min="1" style="0" width="24"/>
  </cols>
  <sheetData>
    <row r="1" customFormat="false" ht="31.5" hidden="false" customHeight="true" outlineLevel="0" collapsed="false">
      <c r="A1" s="1" t="s">
        <v>20</v>
      </c>
      <c r="B1" s="1" t="s">
        <v>1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customFormat="false" ht="15" hidden="false" customHeight="false" outlineLevel="0" collapsed="false">
      <c r="A2" s="2" t="s">
        <v>28</v>
      </c>
      <c r="B2" s="2" t="s">
        <v>5</v>
      </c>
      <c r="C2" s="4" t="n">
        <v>46023</v>
      </c>
      <c r="D2" s="4" t="n">
        <v>46023</v>
      </c>
      <c r="E2" s="4" t="n">
        <v>46387</v>
      </c>
      <c r="F2" s="5" t="n">
        <v>1</v>
      </c>
      <c r="G2" s="5" t="n">
        <v>1</v>
      </c>
      <c r="H2" s="2" t="n">
        <v>1200</v>
      </c>
      <c r="I2" s="6" t="n">
        <f aca="false">'Employee Import'!D2</f>
        <v>650</v>
      </c>
    </row>
    <row r="3" customFormat="false" ht="15" hidden="false" customHeight="false" outlineLevel="0" collapsed="false">
      <c r="A3" s="3" t="s">
        <v>28</v>
      </c>
      <c r="B3" s="3" t="s">
        <v>8</v>
      </c>
      <c r="C3" s="7" t="n">
        <v>46023</v>
      </c>
      <c r="D3" s="7" t="n">
        <v>46037</v>
      </c>
      <c r="E3" s="7" t="n">
        <v>46387</v>
      </c>
      <c r="F3" s="8" t="n">
        <v>1</v>
      </c>
      <c r="G3" s="8" t="n">
        <v>0.8</v>
      </c>
      <c r="H3" s="3" t="n">
        <v>1000</v>
      </c>
      <c r="I3" s="9" t="n">
        <f aca="false">'Employee Import'!D3</f>
        <v>500</v>
      </c>
    </row>
    <row r="4" customFormat="false" ht="15" hidden="false" customHeight="false" outlineLevel="0" collapsed="false">
      <c r="A4" s="2" t="s">
        <v>29</v>
      </c>
      <c r="B4" s="2" t="s">
        <v>11</v>
      </c>
      <c r="C4" s="4" t="n">
        <v>46023</v>
      </c>
      <c r="D4" s="4" t="n">
        <v>46054</v>
      </c>
      <c r="E4" s="4" t="n">
        <v>46387</v>
      </c>
      <c r="F4" s="5" t="n">
        <v>1</v>
      </c>
      <c r="G4" s="5" t="n">
        <v>1</v>
      </c>
      <c r="H4" s="2" t="n">
        <v>1600</v>
      </c>
      <c r="I4" s="6" t="n">
        <f aca="false">'Employee Import'!D4</f>
        <v>900</v>
      </c>
    </row>
  </sheetData>
  <autoFilter ref="A1:I4"/>
  <dataValidations count="1">
    <dataValidation allowBlank="false" errorStyle="stop" operator="between" showDropDown="false" showErrorMessage="true" showInputMessage="false" sqref="F2:G1000" type="decimal">
      <formula1>0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0" min="1" style="0" width="24"/>
  </cols>
  <sheetData>
    <row r="1" customFormat="false" ht="31.5" hidden="false" customHeight="true" outlineLevel="0" collapsed="false">
      <c r="A1" s="1" t="s">
        <v>30</v>
      </c>
      <c r="B1" s="1" t="s">
        <v>20</v>
      </c>
      <c r="C1" s="1" t="s">
        <v>1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</row>
    <row r="2" customFormat="false" ht="15" hidden="false" customHeight="false" outlineLevel="0" collapsed="false">
      <c r="A2" s="10" t="n">
        <f aca="false">DATE(Assumptions!$B$2,1,1)</f>
        <v>46023</v>
      </c>
      <c r="B2" s="6" t="str">
        <f aca="false">'Staffing Plan'!A2</f>
        <v>Atlas Delivery</v>
      </c>
      <c r="C2" s="6" t="str">
        <f aca="false">'Staffing Plan'!B2</f>
        <v>DEMO-001</v>
      </c>
      <c r="D2" s="6" t="n">
        <f aca="false">Assumptions!$B$4</f>
        <v>3</v>
      </c>
      <c r="E2" s="6" t="n">
        <f aca="false">IF(MAX(A2,'Staffing Plan'!C2)&gt;MIN(EOMONTH(A2,0),'Staffing Plan'!E2),0,MAX(0,NETWORKDAYS(MAX(A2,'Staffing Plan'!C2),MIN(EOMONTH(A2,0),'Staffing Plan'!E2))-D2))</f>
        <v>19</v>
      </c>
      <c r="F2" s="6" t="n">
        <f aca="false">IF(MAX(A2,'Staffing Plan'!D2)&gt;MIN(EOMONTH(A2,0),'Staffing Plan'!E2),0,MAX(0,NETWORKDAYS(MAX(A2,'Staffing Plan'!D2),MIN(EOMONTH(A2,0),'Staffing Plan'!E2))-D2))</f>
        <v>19</v>
      </c>
      <c r="G2" s="11" t="n">
        <f aca="false">F2*Assumptions!$B$3*'Staffing Plan'!H2*'Staffing Plan'!G2</f>
        <v>182400</v>
      </c>
      <c r="H2" s="11" t="n">
        <f aca="false">E2*Assumptions!$B$3*'Staffing Plan'!I2*'Staffing Plan'!F2</f>
        <v>98800</v>
      </c>
      <c r="I2" s="12" t="n">
        <f aca="false">G2-H2</f>
        <v>83600</v>
      </c>
      <c r="J2" s="13" t="n">
        <f aca="false">IF(G2=0,0,I2/G2)</f>
        <v>0.458333333333333</v>
      </c>
    </row>
    <row r="3" customFormat="false" ht="15" hidden="false" customHeight="false" outlineLevel="0" collapsed="false">
      <c r="A3" s="14" t="n">
        <f aca="false">DATE(Assumptions!$B$2,1,1)</f>
        <v>46023</v>
      </c>
      <c r="B3" s="9" t="str">
        <f aca="false">'Staffing Plan'!A3</f>
        <v>Atlas Delivery</v>
      </c>
      <c r="C3" s="9" t="str">
        <f aca="false">'Staffing Plan'!B3</f>
        <v>DEMO-002</v>
      </c>
      <c r="D3" s="9" t="n">
        <f aca="false">Assumptions!$B$4</f>
        <v>3</v>
      </c>
      <c r="E3" s="9" t="n">
        <f aca="false">IF(MAX(A3,'Staffing Plan'!C3)&gt;MIN(EOMONTH(A3,0),'Staffing Plan'!E3),0,MAX(0,NETWORKDAYS(MAX(A3,'Staffing Plan'!C3),MIN(EOMONTH(A3,0),'Staffing Plan'!E3))-D3))</f>
        <v>19</v>
      </c>
      <c r="F3" s="9" t="n">
        <f aca="false">IF(MAX(A3,'Staffing Plan'!D3)&gt;MIN(EOMONTH(A3,0),'Staffing Plan'!E3),0,MAX(0,NETWORKDAYS(MAX(A3,'Staffing Plan'!D3),MIN(EOMONTH(A3,0),'Staffing Plan'!E3))-D3))</f>
        <v>9</v>
      </c>
      <c r="G3" s="15" t="n">
        <f aca="false">F3*Assumptions!$B$3*'Staffing Plan'!H3*'Staffing Plan'!G3</f>
        <v>57600</v>
      </c>
      <c r="H3" s="15" t="n">
        <f aca="false">E3*Assumptions!$B$3*'Staffing Plan'!I3*'Staffing Plan'!F3</f>
        <v>76000</v>
      </c>
      <c r="I3" s="16" t="n">
        <f aca="false">G3-H3</f>
        <v>-18400</v>
      </c>
      <c r="J3" s="17" t="n">
        <f aca="false">IF(G3=0,0,I3/G3)</f>
        <v>-0.319444444444444</v>
      </c>
    </row>
    <row r="4" customFormat="false" ht="15" hidden="false" customHeight="false" outlineLevel="0" collapsed="false">
      <c r="A4" s="10" t="n">
        <f aca="false">DATE(Assumptions!$B$2,1,1)</f>
        <v>46023</v>
      </c>
      <c r="B4" s="6" t="str">
        <f aca="false">'Staffing Plan'!A4</f>
        <v>Beacon Modernization</v>
      </c>
      <c r="C4" s="6" t="str">
        <f aca="false">'Staffing Plan'!B4</f>
        <v>DEMO-003</v>
      </c>
      <c r="D4" s="6" t="n">
        <f aca="false">Assumptions!$B$4</f>
        <v>3</v>
      </c>
      <c r="E4" s="6" t="n">
        <f aca="false">IF(MAX(A4,'Staffing Plan'!C4)&gt;MIN(EOMONTH(A4,0),'Staffing Plan'!E4),0,MAX(0,NETWORKDAYS(MAX(A4,'Staffing Plan'!C4),MIN(EOMONTH(A4,0),'Staffing Plan'!E4))-D4))</f>
        <v>19</v>
      </c>
      <c r="F4" s="6" t="n">
        <f aca="false">IF(MAX(A4,'Staffing Plan'!D4)&gt;MIN(EOMONTH(A4,0),'Staffing Plan'!E4),0,MAX(0,NETWORKDAYS(MAX(A4,'Staffing Plan'!D4),MIN(EOMONTH(A4,0),'Staffing Plan'!E4))-D4))</f>
        <v>0</v>
      </c>
      <c r="G4" s="11" t="n">
        <f aca="false">F4*Assumptions!$B$3*'Staffing Plan'!H4*'Staffing Plan'!G4</f>
        <v>0</v>
      </c>
      <c r="H4" s="11" t="n">
        <f aca="false">E4*Assumptions!$B$3*'Staffing Plan'!I4*'Staffing Plan'!F4</f>
        <v>136800</v>
      </c>
      <c r="I4" s="12" t="n">
        <f aca="false">G4-H4</f>
        <v>-136800</v>
      </c>
      <c r="J4" s="13" t="n">
        <f aca="false">IF(G4=0,0,I4/G4)</f>
        <v>0</v>
      </c>
    </row>
    <row r="5" customFormat="false" ht="15" hidden="false" customHeight="false" outlineLevel="0" collapsed="false">
      <c r="A5" s="14" t="n">
        <f aca="false">DATE(Assumptions!$B$2,2,1)</f>
        <v>46054</v>
      </c>
      <c r="B5" s="9" t="str">
        <f aca="false">'Staffing Plan'!A2</f>
        <v>Atlas Delivery</v>
      </c>
      <c r="C5" s="9" t="str">
        <f aca="false">'Staffing Plan'!B2</f>
        <v>DEMO-001</v>
      </c>
      <c r="D5" s="9" t="n">
        <f aca="false">Assumptions!$B$4</f>
        <v>3</v>
      </c>
      <c r="E5" s="9" t="n">
        <f aca="false">IF(MAX(A5,'Staffing Plan'!C2)&gt;MIN(EOMONTH(A5,0),'Staffing Plan'!E2),0,MAX(0,NETWORKDAYS(MAX(A5,'Staffing Plan'!C2),MIN(EOMONTH(A5,0),'Staffing Plan'!E2))-D5))</f>
        <v>17</v>
      </c>
      <c r="F5" s="9" t="n">
        <f aca="false">IF(MAX(A5,'Staffing Plan'!D2)&gt;MIN(EOMONTH(A5,0),'Staffing Plan'!E2),0,MAX(0,NETWORKDAYS(MAX(A5,'Staffing Plan'!D2),MIN(EOMONTH(A5,0),'Staffing Plan'!E2))-D5))</f>
        <v>17</v>
      </c>
      <c r="G5" s="15" t="n">
        <f aca="false">F5*Assumptions!$B$3*'Staffing Plan'!H2*'Staffing Plan'!G2</f>
        <v>163200</v>
      </c>
      <c r="H5" s="15" t="n">
        <f aca="false">E5*Assumptions!$B$3*'Staffing Plan'!I2*'Staffing Plan'!F2</f>
        <v>88400</v>
      </c>
      <c r="I5" s="16" t="n">
        <f aca="false">G5-H5</f>
        <v>74800</v>
      </c>
      <c r="J5" s="17" t="n">
        <f aca="false">IF(G5=0,0,I5/G5)</f>
        <v>0.458333333333333</v>
      </c>
    </row>
    <row r="6" customFormat="false" ht="15" hidden="false" customHeight="false" outlineLevel="0" collapsed="false">
      <c r="A6" s="10" t="n">
        <f aca="false">DATE(Assumptions!$B$2,2,1)</f>
        <v>46054</v>
      </c>
      <c r="B6" s="6" t="str">
        <f aca="false">'Staffing Plan'!A3</f>
        <v>Atlas Delivery</v>
      </c>
      <c r="C6" s="6" t="str">
        <f aca="false">'Staffing Plan'!B3</f>
        <v>DEMO-002</v>
      </c>
      <c r="D6" s="6" t="n">
        <f aca="false">Assumptions!$B$4</f>
        <v>3</v>
      </c>
      <c r="E6" s="6" t="n">
        <f aca="false">IF(MAX(A6,'Staffing Plan'!C3)&gt;MIN(EOMONTH(A6,0),'Staffing Plan'!E3),0,MAX(0,NETWORKDAYS(MAX(A6,'Staffing Plan'!C3),MIN(EOMONTH(A6,0),'Staffing Plan'!E3))-D6))</f>
        <v>17</v>
      </c>
      <c r="F6" s="6" t="n">
        <f aca="false">IF(MAX(A6,'Staffing Plan'!D3)&gt;MIN(EOMONTH(A6,0),'Staffing Plan'!E3),0,MAX(0,NETWORKDAYS(MAX(A6,'Staffing Plan'!D3),MIN(EOMONTH(A6,0),'Staffing Plan'!E3))-D6))</f>
        <v>17</v>
      </c>
      <c r="G6" s="11" t="n">
        <f aca="false">F6*Assumptions!$B$3*'Staffing Plan'!H3*'Staffing Plan'!G3</f>
        <v>108800</v>
      </c>
      <c r="H6" s="11" t="n">
        <f aca="false">E6*Assumptions!$B$3*'Staffing Plan'!I3*'Staffing Plan'!F3</f>
        <v>68000</v>
      </c>
      <c r="I6" s="12" t="n">
        <f aca="false">G6-H6</f>
        <v>40800</v>
      </c>
      <c r="J6" s="13" t="n">
        <f aca="false">IF(G6=0,0,I6/G6)</f>
        <v>0.375</v>
      </c>
    </row>
    <row r="7" customFormat="false" ht="15" hidden="false" customHeight="false" outlineLevel="0" collapsed="false">
      <c r="A7" s="14" t="n">
        <f aca="false">DATE(Assumptions!$B$2,2,1)</f>
        <v>46054</v>
      </c>
      <c r="B7" s="9" t="str">
        <f aca="false">'Staffing Plan'!A4</f>
        <v>Beacon Modernization</v>
      </c>
      <c r="C7" s="9" t="str">
        <f aca="false">'Staffing Plan'!B4</f>
        <v>DEMO-003</v>
      </c>
      <c r="D7" s="9" t="n">
        <f aca="false">Assumptions!$B$4</f>
        <v>3</v>
      </c>
      <c r="E7" s="9" t="n">
        <f aca="false">IF(MAX(A7,'Staffing Plan'!C4)&gt;MIN(EOMONTH(A7,0),'Staffing Plan'!E4),0,MAX(0,NETWORKDAYS(MAX(A7,'Staffing Plan'!C4),MIN(EOMONTH(A7,0),'Staffing Plan'!E4))-D7))</f>
        <v>17</v>
      </c>
      <c r="F7" s="9" t="n">
        <f aca="false">IF(MAX(A7,'Staffing Plan'!D4)&gt;MIN(EOMONTH(A7,0),'Staffing Plan'!E4),0,MAX(0,NETWORKDAYS(MAX(A7,'Staffing Plan'!D4),MIN(EOMONTH(A7,0),'Staffing Plan'!E4))-D7))</f>
        <v>17</v>
      </c>
      <c r="G7" s="15" t="n">
        <f aca="false">F7*Assumptions!$B$3*'Staffing Plan'!H4*'Staffing Plan'!G4</f>
        <v>217600</v>
      </c>
      <c r="H7" s="15" t="n">
        <f aca="false">E7*Assumptions!$B$3*'Staffing Plan'!I4*'Staffing Plan'!F4</f>
        <v>122400</v>
      </c>
      <c r="I7" s="16" t="n">
        <f aca="false">G7-H7</f>
        <v>95200</v>
      </c>
      <c r="J7" s="17" t="n">
        <f aca="false">IF(G7=0,0,I7/G7)</f>
        <v>0.4375</v>
      </c>
    </row>
    <row r="8" customFormat="false" ht="15" hidden="false" customHeight="false" outlineLevel="0" collapsed="false">
      <c r="A8" s="10" t="n">
        <f aca="false">DATE(Assumptions!$B$2,3,1)</f>
        <v>46082</v>
      </c>
      <c r="B8" s="6" t="str">
        <f aca="false">'Staffing Plan'!A2</f>
        <v>Atlas Delivery</v>
      </c>
      <c r="C8" s="6" t="str">
        <f aca="false">'Staffing Plan'!B2</f>
        <v>DEMO-001</v>
      </c>
      <c r="D8" s="6" t="n">
        <f aca="false">Assumptions!$B$4</f>
        <v>3</v>
      </c>
      <c r="E8" s="6" t="n">
        <f aca="false">IF(MAX(A8,'Staffing Plan'!C2)&gt;MIN(EOMONTH(A8,0),'Staffing Plan'!E2),0,MAX(0,NETWORKDAYS(MAX(A8,'Staffing Plan'!C2),MIN(EOMONTH(A8,0),'Staffing Plan'!E2))-D8))</f>
        <v>19</v>
      </c>
      <c r="F8" s="6" t="n">
        <f aca="false">IF(MAX(A8,'Staffing Plan'!D2)&gt;MIN(EOMONTH(A8,0),'Staffing Plan'!E2),0,MAX(0,NETWORKDAYS(MAX(A8,'Staffing Plan'!D2),MIN(EOMONTH(A8,0),'Staffing Plan'!E2))-D8))</f>
        <v>19</v>
      </c>
      <c r="G8" s="11" t="n">
        <f aca="false">F8*Assumptions!$B$3*'Staffing Plan'!H2*'Staffing Plan'!G2</f>
        <v>182400</v>
      </c>
      <c r="H8" s="11" t="n">
        <f aca="false">E8*Assumptions!$B$3*'Staffing Plan'!I2*'Staffing Plan'!F2</f>
        <v>98800</v>
      </c>
      <c r="I8" s="12" t="n">
        <f aca="false">G8-H8</f>
        <v>83600</v>
      </c>
      <c r="J8" s="13" t="n">
        <f aca="false">IF(G8=0,0,I8/G8)</f>
        <v>0.458333333333333</v>
      </c>
    </row>
    <row r="9" customFormat="false" ht="15" hidden="false" customHeight="false" outlineLevel="0" collapsed="false">
      <c r="A9" s="14" t="n">
        <f aca="false">DATE(Assumptions!$B$2,3,1)</f>
        <v>46082</v>
      </c>
      <c r="B9" s="9" t="str">
        <f aca="false">'Staffing Plan'!A3</f>
        <v>Atlas Delivery</v>
      </c>
      <c r="C9" s="9" t="str">
        <f aca="false">'Staffing Plan'!B3</f>
        <v>DEMO-002</v>
      </c>
      <c r="D9" s="9" t="n">
        <f aca="false">Assumptions!$B$4</f>
        <v>3</v>
      </c>
      <c r="E9" s="9" t="n">
        <f aca="false">IF(MAX(A9,'Staffing Plan'!C3)&gt;MIN(EOMONTH(A9,0),'Staffing Plan'!E3),0,MAX(0,NETWORKDAYS(MAX(A9,'Staffing Plan'!C3),MIN(EOMONTH(A9,0),'Staffing Plan'!E3))-D9))</f>
        <v>19</v>
      </c>
      <c r="F9" s="9" t="n">
        <f aca="false">IF(MAX(A9,'Staffing Plan'!D3)&gt;MIN(EOMONTH(A9,0),'Staffing Plan'!E3),0,MAX(0,NETWORKDAYS(MAX(A9,'Staffing Plan'!D3),MIN(EOMONTH(A9,0),'Staffing Plan'!E3))-D9))</f>
        <v>19</v>
      </c>
      <c r="G9" s="15" t="n">
        <f aca="false">F9*Assumptions!$B$3*'Staffing Plan'!H3*'Staffing Plan'!G3</f>
        <v>121600</v>
      </c>
      <c r="H9" s="15" t="n">
        <f aca="false">E9*Assumptions!$B$3*'Staffing Plan'!I3*'Staffing Plan'!F3</f>
        <v>76000</v>
      </c>
      <c r="I9" s="16" t="n">
        <f aca="false">G9-H9</f>
        <v>45600</v>
      </c>
      <c r="J9" s="17" t="n">
        <f aca="false">IF(G9=0,0,I9/G9)</f>
        <v>0.375</v>
      </c>
    </row>
    <row r="10" customFormat="false" ht="15" hidden="false" customHeight="false" outlineLevel="0" collapsed="false">
      <c r="A10" s="10" t="n">
        <f aca="false">DATE(Assumptions!$B$2,3,1)</f>
        <v>46082</v>
      </c>
      <c r="B10" s="6" t="str">
        <f aca="false">'Staffing Plan'!A4</f>
        <v>Beacon Modernization</v>
      </c>
      <c r="C10" s="6" t="str">
        <f aca="false">'Staffing Plan'!B4</f>
        <v>DEMO-003</v>
      </c>
      <c r="D10" s="6" t="n">
        <f aca="false">Assumptions!$B$4</f>
        <v>3</v>
      </c>
      <c r="E10" s="6" t="n">
        <f aca="false">IF(MAX(A10,'Staffing Plan'!C4)&gt;MIN(EOMONTH(A10,0),'Staffing Plan'!E4),0,MAX(0,NETWORKDAYS(MAX(A10,'Staffing Plan'!C4),MIN(EOMONTH(A10,0),'Staffing Plan'!E4))-D10))</f>
        <v>19</v>
      </c>
      <c r="F10" s="6" t="n">
        <f aca="false">IF(MAX(A10,'Staffing Plan'!D4)&gt;MIN(EOMONTH(A10,0),'Staffing Plan'!E4),0,MAX(0,NETWORKDAYS(MAX(A10,'Staffing Plan'!D4),MIN(EOMONTH(A10,0),'Staffing Plan'!E4))-D10))</f>
        <v>19</v>
      </c>
      <c r="G10" s="11" t="n">
        <f aca="false">F10*Assumptions!$B$3*'Staffing Plan'!H4*'Staffing Plan'!G4</f>
        <v>243200</v>
      </c>
      <c r="H10" s="11" t="n">
        <f aca="false">E10*Assumptions!$B$3*'Staffing Plan'!I4*'Staffing Plan'!F4</f>
        <v>136800</v>
      </c>
      <c r="I10" s="12" t="n">
        <f aca="false">G10-H10</f>
        <v>106400</v>
      </c>
      <c r="J10" s="13" t="n">
        <f aca="false">IF(G10=0,0,I10/G10)</f>
        <v>0.4375</v>
      </c>
    </row>
    <row r="11" customFormat="false" ht="15" hidden="false" customHeight="false" outlineLevel="0" collapsed="false">
      <c r="A11" s="14" t="n">
        <f aca="false">DATE(Assumptions!$B$2,4,1)</f>
        <v>46113</v>
      </c>
      <c r="B11" s="9" t="str">
        <f aca="false">'Staffing Plan'!A2</f>
        <v>Atlas Delivery</v>
      </c>
      <c r="C11" s="9" t="str">
        <f aca="false">'Staffing Plan'!B2</f>
        <v>DEMO-001</v>
      </c>
      <c r="D11" s="9" t="n">
        <f aca="false">Assumptions!$B$4</f>
        <v>3</v>
      </c>
      <c r="E11" s="9" t="n">
        <f aca="false">IF(MAX(A11,'Staffing Plan'!C2)&gt;MIN(EOMONTH(A11,0),'Staffing Plan'!E2),0,MAX(0,NETWORKDAYS(MAX(A11,'Staffing Plan'!C2),MIN(EOMONTH(A11,0),'Staffing Plan'!E2))-D11))</f>
        <v>19</v>
      </c>
      <c r="F11" s="9" t="n">
        <f aca="false">IF(MAX(A11,'Staffing Plan'!D2)&gt;MIN(EOMONTH(A11,0),'Staffing Plan'!E2),0,MAX(0,NETWORKDAYS(MAX(A11,'Staffing Plan'!D2),MIN(EOMONTH(A11,0),'Staffing Plan'!E2))-D11))</f>
        <v>19</v>
      </c>
      <c r="G11" s="15" t="n">
        <f aca="false">F11*Assumptions!$B$3*'Staffing Plan'!H2*'Staffing Plan'!G2</f>
        <v>182400</v>
      </c>
      <c r="H11" s="15" t="n">
        <f aca="false">E11*Assumptions!$B$3*'Staffing Plan'!I2*'Staffing Plan'!F2</f>
        <v>98800</v>
      </c>
      <c r="I11" s="16" t="n">
        <f aca="false">G11-H11</f>
        <v>83600</v>
      </c>
      <c r="J11" s="17" t="n">
        <f aca="false">IF(G11=0,0,I11/G11)</f>
        <v>0.458333333333333</v>
      </c>
    </row>
    <row r="12" customFormat="false" ht="15" hidden="false" customHeight="false" outlineLevel="0" collapsed="false">
      <c r="A12" s="10" t="n">
        <f aca="false">DATE(Assumptions!$B$2,4,1)</f>
        <v>46113</v>
      </c>
      <c r="B12" s="6" t="str">
        <f aca="false">'Staffing Plan'!A3</f>
        <v>Atlas Delivery</v>
      </c>
      <c r="C12" s="6" t="str">
        <f aca="false">'Staffing Plan'!B3</f>
        <v>DEMO-002</v>
      </c>
      <c r="D12" s="6" t="n">
        <f aca="false">Assumptions!$B$4</f>
        <v>3</v>
      </c>
      <c r="E12" s="6" t="n">
        <f aca="false">IF(MAX(A12,'Staffing Plan'!C3)&gt;MIN(EOMONTH(A12,0),'Staffing Plan'!E3),0,MAX(0,NETWORKDAYS(MAX(A12,'Staffing Plan'!C3),MIN(EOMONTH(A12,0),'Staffing Plan'!E3))-D12))</f>
        <v>19</v>
      </c>
      <c r="F12" s="6" t="n">
        <f aca="false">IF(MAX(A12,'Staffing Plan'!D3)&gt;MIN(EOMONTH(A12,0),'Staffing Plan'!E3),0,MAX(0,NETWORKDAYS(MAX(A12,'Staffing Plan'!D3),MIN(EOMONTH(A12,0),'Staffing Plan'!E3))-D12))</f>
        <v>19</v>
      </c>
      <c r="G12" s="11" t="n">
        <f aca="false">F12*Assumptions!$B$3*'Staffing Plan'!H3*'Staffing Plan'!G3</f>
        <v>121600</v>
      </c>
      <c r="H12" s="11" t="n">
        <f aca="false">E12*Assumptions!$B$3*'Staffing Plan'!I3*'Staffing Plan'!F3</f>
        <v>76000</v>
      </c>
      <c r="I12" s="12" t="n">
        <f aca="false">G12-H12</f>
        <v>45600</v>
      </c>
      <c r="J12" s="13" t="n">
        <f aca="false">IF(G12=0,0,I12/G12)</f>
        <v>0.375</v>
      </c>
    </row>
    <row r="13" customFormat="false" ht="15" hidden="false" customHeight="false" outlineLevel="0" collapsed="false">
      <c r="A13" s="14" t="n">
        <f aca="false">DATE(Assumptions!$B$2,4,1)</f>
        <v>46113</v>
      </c>
      <c r="B13" s="9" t="str">
        <f aca="false">'Staffing Plan'!A4</f>
        <v>Beacon Modernization</v>
      </c>
      <c r="C13" s="9" t="str">
        <f aca="false">'Staffing Plan'!B4</f>
        <v>DEMO-003</v>
      </c>
      <c r="D13" s="9" t="n">
        <f aca="false">Assumptions!$B$4</f>
        <v>3</v>
      </c>
      <c r="E13" s="9" t="n">
        <f aca="false">IF(MAX(A13,'Staffing Plan'!C4)&gt;MIN(EOMONTH(A13,0),'Staffing Plan'!E4),0,MAX(0,NETWORKDAYS(MAX(A13,'Staffing Plan'!C4),MIN(EOMONTH(A13,0),'Staffing Plan'!E4))-D13))</f>
        <v>19</v>
      </c>
      <c r="F13" s="9" t="n">
        <f aca="false">IF(MAX(A13,'Staffing Plan'!D4)&gt;MIN(EOMONTH(A13,0),'Staffing Plan'!E4),0,MAX(0,NETWORKDAYS(MAX(A13,'Staffing Plan'!D4),MIN(EOMONTH(A13,0),'Staffing Plan'!E4))-D13))</f>
        <v>19</v>
      </c>
      <c r="G13" s="15" t="n">
        <f aca="false">F13*Assumptions!$B$3*'Staffing Plan'!H4*'Staffing Plan'!G4</f>
        <v>243200</v>
      </c>
      <c r="H13" s="15" t="n">
        <f aca="false">E13*Assumptions!$B$3*'Staffing Plan'!I4*'Staffing Plan'!F4</f>
        <v>136800</v>
      </c>
      <c r="I13" s="16" t="n">
        <f aca="false">G13-H13</f>
        <v>106400</v>
      </c>
      <c r="J13" s="17" t="n">
        <f aca="false">IF(G13=0,0,I13/G13)</f>
        <v>0.4375</v>
      </c>
    </row>
    <row r="14" customFormat="false" ht="15" hidden="false" customHeight="false" outlineLevel="0" collapsed="false">
      <c r="A14" s="10" t="n">
        <f aca="false">DATE(Assumptions!$B$2,5,1)</f>
        <v>46143</v>
      </c>
      <c r="B14" s="6" t="str">
        <f aca="false">'Staffing Plan'!A2</f>
        <v>Atlas Delivery</v>
      </c>
      <c r="C14" s="6" t="str">
        <f aca="false">'Staffing Plan'!B2</f>
        <v>DEMO-001</v>
      </c>
      <c r="D14" s="6" t="n">
        <f aca="false">Assumptions!$B$4</f>
        <v>3</v>
      </c>
      <c r="E14" s="6" t="n">
        <f aca="false">IF(MAX(A14,'Staffing Plan'!C2)&gt;MIN(EOMONTH(A14,0),'Staffing Plan'!E2),0,MAX(0,NETWORKDAYS(MAX(A14,'Staffing Plan'!C2),MIN(EOMONTH(A14,0),'Staffing Plan'!E2))-D14))</f>
        <v>18</v>
      </c>
      <c r="F14" s="6" t="n">
        <f aca="false">IF(MAX(A14,'Staffing Plan'!D2)&gt;MIN(EOMONTH(A14,0),'Staffing Plan'!E2),0,MAX(0,NETWORKDAYS(MAX(A14,'Staffing Plan'!D2),MIN(EOMONTH(A14,0),'Staffing Plan'!E2))-D14))</f>
        <v>18</v>
      </c>
      <c r="G14" s="11" t="n">
        <f aca="false">F14*Assumptions!$B$3*'Staffing Plan'!H2*'Staffing Plan'!G2</f>
        <v>172800</v>
      </c>
      <c r="H14" s="11" t="n">
        <f aca="false">E14*Assumptions!$B$3*'Staffing Plan'!I2*'Staffing Plan'!F2</f>
        <v>93600</v>
      </c>
      <c r="I14" s="12" t="n">
        <f aca="false">G14-H14</f>
        <v>79200</v>
      </c>
      <c r="J14" s="13" t="n">
        <f aca="false">IF(G14=0,0,I14/G14)</f>
        <v>0.458333333333333</v>
      </c>
    </row>
    <row r="15" customFormat="false" ht="15" hidden="false" customHeight="false" outlineLevel="0" collapsed="false">
      <c r="A15" s="14" t="n">
        <f aca="false">DATE(Assumptions!$B$2,5,1)</f>
        <v>46143</v>
      </c>
      <c r="B15" s="9" t="str">
        <f aca="false">'Staffing Plan'!A3</f>
        <v>Atlas Delivery</v>
      </c>
      <c r="C15" s="9" t="str">
        <f aca="false">'Staffing Plan'!B3</f>
        <v>DEMO-002</v>
      </c>
      <c r="D15" s="9" t="n">
        <f aca="false">Assumptions!$B$4</f>
        <v>3</v>
      </c>
      <c r="E15" s="9" t="n">
        <f aca="false">IF(MAX(A15,'Staffing Plan'!C3)&gt;MIN(EOMONTH(A15,0),'Staffing Plan'!E3),0,MAX(0,NETWORKDAYS(MAX(A15,'Staffing Plan'!C3),MIN(EOMONTH(A15,0),'Staffing Plan'!E3))-D15))</f>
        <v>18</v>
      </c>
      <c r="F15" s="9" t="n">
        <f aca="false">IF(MAX(A15,'Staffing Plan'!D3)&gt;MIN(EOMONTH(A15,0),'Staffing Plan'!E3),0,MAX(0,NETWORKDAYS(MAX(A15,'Staffing Plan'!D3),MIN(EOMONTH(A15,0),'Staffing Plan'!E3))-D15))</f>
        <v>18</v>
      </c>
      <c r="G15" s="15" t="n">
        <f aca="false">F15*Assumptions!$B$3*'Staffing Plan'!H3*'Staffing Plan'!G3</f>
        <v>115200</v>
      </c>
      <c r="H15" s="15" t="n">
        <f aca="false">E15*Assumptions!$B$3*'Staffing Plan'!I3*'Staffing Plan'!F3</f>
        <v>72000</v>
      </c>
      <c r="I15" s="16" t="n">
        <f aca="false">G15-H15</f>
        <v>43200</v>
      </c>
      <c r="J15" s="17" t="n">
        <f aca="false">IF(G15=0,0,I15/G15)</f>
        <v>0.375</v>
      </c>
    </row>
    <row r="16" customFormat="false" ht="15" hidden="false" customHeight="false" outlineLevel="0" collapsed="false">
      <c r="A16" s="10" t="n">
        <f aca="false">DATE(Assumptions!$B$2,5,1)</f>
        <v>46143</v>
      </c>
      <c r="B16" s="6" t="str">
        <f aca="false">'Staffing Plan'!A4</f>
        <v>Beacon Modernization</v>
      </c>
      <c r="C16" s="6" t="str">
        <f aca="false">'Staffing Plan'!B4</f>
        <v>DEMO-003</v>
      </c>
      <c r="D16" s="6" t="n">
        <f aca="false">Assumptions!$B$4</f>
        <v>3</v>
      </c>
      <c r="E16" s="6" t="n">
        <f aca="false">IF(MAX(A16,'Staffing Plan'!C4)&gt;MIN(EOMONTH(A16,0),'Staffing Plan'!E4),0,MAX(0,NETWORKDAYS(MAX(A16,'Staffing Plan'!C4),MIN(EOMONTH(A16,0),'Staffing Plan'!E4))-D16))</f>
        <v>18</v>
      </c>
      <c r="F16" s="6" t="n">
        <f aca="false">IF(MAX(A16,'Staffing Plan'!D4)&gt;MIN(EOMONTH(A16,0),'Staffing Plan'!E4),0,MAX(0,NETWORKDAYS(MAX(A16,'Staffing Plan'!D4),MIN(EOMONTH(A16,0),'Staffing Plan'!E4))-D16))</f>
        <v>18</v>
      </c>
      <c r="G16" s="11" t="n">
        <f aca="false">F16*Assumptions!$B$3*'Staffing Plan'!H4*'Staffing Plan'!G4</f>
        <v>230400</v>
      </c>
      <c r="H16" s="11" t="n">
        <f aca="false">E16*Assumptions!$B$3*'Staffing Plan'!I4*'Staffing Plan'!F4</f>
        <v>129600</v>
      </c>
      <c r="I16" s="12" t="n">
        <f aca="false">G16-H16</f>
        <v>100800</v>
      </c>
      <c r="J16" s="13" t="n">
        <f aca="false">IF(G16=0,0,I16/G16)</f>
        <v>0.4375</v>
      </c>
    </row>
    <row r="17" customFormat="false" ht="15" hidden="false" customHeight="false" outlineLevel="0" collapsed="false">
      <c r="A17" s="14" t="n">
        <f aca="false">DATE(Assumptions!$B$2,6,1)</f>
        <v>46174</v>
      </c>
      <c r="B17" s="9" t="str">
        <f aca="false">'Staffing Plan'!A2</f>
        <v>Atlas Delivery</v>
      </c>
      <c r="C17" s="9" t="str">
        <f aca="false">'Staffing Plan'!B2</f>
        <v>DEMO-001</v>
      </c>
      <c r="D17" s="9" t="n">
        <f aca="false">Assumptions!$B$4</f>
        <v>3</v>
      </c>
      <c r="E17" s="9" t="n">
        <f aca="false">IF(MAX(A17,'Staffing Plan'!C2)&gt;MIN(EOMONTH(A17,0),'Staffing Plan'!E2),0,MAX(0,NETWORKDAYS(MAX(A17,'Staffing Plan'!C2),MIN(EOMONTH(A17,0),'Staffing Plan'!E2))-D17))</f>
        <v>19</v>
      </c>
      <c r="F17" s="9" t="n">
        <f aca="false">IF(MAX(A17,'Staffing Plan'!D2)&gt;MIN(EOMONTH(A17,0),'Staffing Plan'!E2),0,MAX(0,NETWORKDAYS(MAX(A17,'Staffing Plan'!D2),MIN(EOMONTH(A17,0),'Staffing Plan'!E2))-D17))</f>
        <v>19</v>
      </c>
      <c r="G17" s="15" t="n">
        <f aca="false">F17*Assumptions!$B$3*'Staffing Plan'!H2*'Staffing Plan'!G2</f>
        <v>182400</v>
      </c>
      <c r="H17" s="15" t="n">
        <f aca="false">E17*Assumptions!$B$3*'Staffing Plan'!I2*'Staffing Plan'!F2</f>
        <v>98800</v>
      </c>
      <c r="I17" s="16" t="n">
        <f aca="false">G17-H17</f>
        <v>83600</v>
      </c>
      <c r="J17" s="17" t="n">
        <f aca="false">IF(G17=0,0,I17/G17)</f>
        <v>0.458333333333333</v>
      </c>
    </row>
    <row r="18" customFormat="false" ht="15" hidden="false" customHeight="false" outlineLevel="0" collapsed="false">
      <c r="A18" s="10" t="n">
        <f aca="false">DATE(Assumptions!$B$2,6,1)</f>
        <v>46174</v>
      </c>
      <c r="B18" s="6" t="str">
        <f aca="false">'Staffing Plan'!A3</f>
        <v>Atlas Delivery</v>
      </c>
      <c r="C18" s="6" t="str">
        <f aca="false">'Staffing Plan'!B3</f>
        <v>DEMO-002</v>
      </c>
      <c r="D18" s="6" t="n">
        <f aca="false">Assumptions!$B$4</f>
        <v>3</v>
      </c>
      <c r="E18" s="6" t="n">
        <f aca="false">IF(MAX(A18,'Staffing Plan'!C3)&gt;MIN(EOMONTH(A18,0),'Staffing Plan'!E3),0,MAX(0,NETWORKDAYS(MAX(A18,'Staffing Plan'!C3),MIN(EOMONTH(A18,0),'Staffing Plan'!E3))-D18))</f>
        <v>19</v>
      </c>
      <c r="F18" s="6" t="n">
        <f aca="false">IF(MAX(A18,'Staffing Plan'!D3)&gt;MIN(EOMONTH(A18,0),'Staffing Plan'!E3),0,MAX(0,NETWORKDAYS(MAX(A18,'Staffing Plan'!D3),MIN(EOMONTH(A18,0),'Staffing Plan'!E3))-D18))</f>
        <v>19</v>
      </c>
      <c r="G18" s="11" t="n">
        <f aca="false">F18*Assumptions!$B$3*'Staffing Plan'!H3*'Staffing Plan'!G3</f>
        <v>121600</v>
      </c>
      <c r="H18" s="11" t="n">
        <f aca="false">E18*Assumptions!$B$3*'Staffing Plan'!I3*'Staffing Plan'!F3</f>
        <v>76000</v>
      </c>
      <c r="I18" s="12" t="n">
        <f aca="false">G18-H18</f>
        <v>45600</v>
      </c>
      <c r="J18" s="13" t="n">
        <f aca="false">IF(G18=0,0,I18/G18)</f>
        <v>0.375</v>
      </c>
    </row>
    <row r="19" customFormat="false" ht="15" hidden="false" customHeight="false" outlineLevel="0" collapsed="false">
      <c r="A19" s="14" t="n">
        <f aca="false">DATE(Assumptions!$B$2,6,1)</f>
        <v>46174</v>
      </c>
      <c r="B19" s="9" t="str">
        <f aca="false">'Staffing Plan'!A4</f>
        <v>Beacon Modernization</v>
      </c>
      <c r="C19" s="9" t="str">
        <f aca="false">'Staffing Plan'!B4</f>
        <v>DEMO-003</v>
      </c>
      <c r="D19" s="9" t="n">
        <f aca="false">Assumptions!$B$4</f>
        <v>3</v>
      </c>
      <c r="E19" s="9" t="n">
        <f aca="false">IF(MAX(A19,'Staffing Plan'!C4)&gt;MIN(EOMONTH(A19,0),'Staffing Plan'!E4),0,MAX(0,NETWORKDAYS(MAX(A19,'Staffing Plan'!C4),MIN(EOMONTH(A19,0),'Staffing Plan'!E4))-D19))</f>
        <v>19</v>
      </c>
      <c r="F19" s="9" t="n">
        <f aca="false">IF(MAX(A19,'Staffing Plan'!D4)&gt;MIN(EOMONTH(A19,0),'Staffing Plan'!E4),0,MAX(0,NETWORKDAYS(MAX(A19,'Staffing Plan'!D4),MIN(EOMONTH(A19,0),'Staffing Plan'!E4))-D19))</f>
        <v>19</v>
      </c>
      <c r="G19" s="15" t="n">
        <f aca="false">F19*Assumptions!$B$3*'Staffing Plan'!H4*'Staffing Plan'!G4</f>
        <v>243200</v>
      </c>
      <c r="H19" s="15" t="n">
        <f aca="false">E19*Assumptions!$B$3*'Staffing Plan'!I4*'Staffing Plan'!F4</f>
        <v>136800</v>
      </c>
      <c r="I19" s="16" t="n">
        <f aca="false">G19-H19</f>
        <v>106400</v>
      </c>
      <c r="J19" s="17" t="n">
        <f aca="false">IF(G19=0,0,I19/G19)</f>
        <v>0.4375</v>
      </c>
    </row>
    <row r="20" customFormat="false" ht="15" hidden="false" customHeight="false" outlineLevel="0" collapsed="false">
      <c r="A20" s="10" t="n">
        <f aca="false">DATE(Assumptions!$B$2,7,1)</f>
        <v>46204</v>
      </c>
      <c r="B20" s="6" t="str">
        <f aca="false">'Staffing Plan'!A2</f>
        <v>Atlas Delivery</v>
      </c>
      <c r="C20" s="6" t="str">
        <f aca="false">'Staffing Plan'!B2</f>
        <v>DEMO-001</v>
      </c>
      <c r="D20" s="6" t="n">
        <f aca="false">Assumptions!$B$4</f>
        <v>3</v>
      </c>
      <c r="E20" s="6" t="n">
        <f aca="false">IF(MAX(A20,'Staffing Plan'!C2)&gt;MIN(EOMONTH(A20,0),'Staffing Plan'!E2),0,MAX(0,NETWORKDAYS(MAX(A20,'Staffing Plan'!C2),MIN(EOMONTH(A20,0),'Staffing Plan'!E2))-D20))</f>
        <v>20</v>
      </c>
      <c r="F20" s="6" t="n">
        <f aca="false">IF(MAX(A20,'Staffing Plan'!D2)&gt;MIN(EOMONTH(A20,0),'Staffing Plan'!E2),0,MAX(0,NETWORKDAYS(MAX(A20,'Staffing Plan'!D2),MIN(EOMONTH(A20,0),'Staffing Plan'!E2))-D20))</f>
        <v>20</v>
      </c>
      <c r="G20" s="11" t="n">
        <f aca="false">F20*Assumptions!$B$3*'Staffing Plan'!H2*'Staffing Plan'!G2</f>
        <v>192000</v>
      </c>
      <c r="H20" s="11" t="n">
        <f aca="false">E20*Assumptions!$B$3*'Staffing Plan'!I2*'Staffing Plan'!F2</f>
        <v>104000</v>
      </c>
      <c r="I20" s="12" t="n">
        <f aca="false">G20-H20</f>
        <v>88000</v>
      </c>
      <c r="J20" s="13" t="n">
        <f aca="false">IF(G20=0,0,I20/G20)</f>
        <v>0.458333333333333</v>
      </c>
    </row>
    <row r="21" customFormat="false" ht="15" hidden="false" customHeight="false" outlineLevel="0" collapsed="false">
      <c r="A21" s="14" t="n">
        <f aca="false">DATE(Assumptions!$B$2,7,1)</f>
        <v>46204</v>
      </c>
      <c r="B21" s="9" t="str">
        <f aca="false">'Staffing Plan'!A3</f>
        <v>Atlas Delivery</v>
      </c>
      <c r="C21" s="9" t="str">
        <f aca="false">'Staffing Plan'!B3</f>
        <v>DEMO-002</v>
      </c>
      <c r="D21" s="9" t="n">
        <f aca="false">Assumptions!$B$4</f>
        <v>3</v>
      </c>
      <c r="E21" s="9" t="n">
        <f aca="false">IF(MAX(A21,'Staffing Plan'!C3)&gt;MIN(EOMONTH(A21,0),'Staffing Plan'!E3),0,MAX(0,NETWORKDAYS(MAX(A21,'Staffing Plan'!C3),MIN(EOMONTH(A21,0),'Staffing Plan'!E3))-D21))</f>
        <v>20</v>
      </c>
      <c r="F21" s="9" t="n">
        <f aca="false">IF(MAX(A21,'Staffing Plan'!D3)&gt;MIN(EOMONTH(A21,0),'Staffing Plan'!E3),0,MAX(0,NETWORKDAYS(MAX(A21,'Staffing Plan'!D3),MIN(EOMONTH(A21,0),'Staffing Plan'!E3))-D21))</f>
        <v>20</v>
      </c>
      <c r="G21" s="15" t="n">
        <f aca="false">F21*Assumptions!$B$3*'Staffing Plan'!H3*'Staffing Plan'!G3</f>
        <v>128000</v>
      </c>
      <c r="H21" s="15" t="n">
        <f aca="false">E21*Assumptions!$B$3*'Staffing Plan'!I3*'Staffing Plan'!F3</f>
        <v>80000</v>
      </c>
      <c r="I21" s="16" t="n">
        <f aca="false">G21-H21</f>
        <v>48000</v>
      </c>
      <c r="J21" s="17" t="n">
        <f aca="false">IF(G21=0,0,I21/G21)</f>
        <v>0.375</v>
      </c>
    </row>
    <row r="22" customFormat="false" ht="15" hidden="false" customHeight="false" outlineLevel="0" collapsed="false">
      <c r="A22" s="10" t="n">
        <f aca="false">DATE(Assumptions!$B$2,7,1)</f>
        <v>46204</v>
      </c>
      <c r="B22" s="6" t="str">
        <f aca="false">'Staffing Plan'!A4</f>
        <v>Beacon Modernization</v>
      </c>
      <c r="C22" s="6" t="str">
        <f aca="false">'Staffing Plan'!B4</f>
        <v>DEMO-003</v>
      </c>
      <c r="D22" s="6" t="n">
        <f aca="false">Assumptions!$B$4</f>
        <v>3</v>
      </c>
      <c r="E22" s="6" t="n">
        <f aca="false">IF(MAX(A22,'Staffing Plan'!C4)&gt;MIN(EOMONTH(A22,0),'Staffing Plan'!E4),0,MAX(0,NETWORKDAYS(MAX(A22,'Staffing Plan'!C4),MIN(EOMONTH(A22,0),'Staffing Plan'!E4))-D22))</f>
        <v>20</v>
      </c>
      <c r="F22" s="6" t="n">
        <f aca="false">IF(MAX(A22,'Staffing Plan'!D4)&gt;MIN(EOMONTH(A22,0),'Staffing Plan'!E4),0,MAX(0,NETWORKDAYS(MAX(A22,'Staffing Plan'!D4),MIN(EOMONTH(A22,0),'Staffing Plan'!E4))-D22))</f>
        <v>20</v>
      </c>
      <c r="G22" s="11" t="n">
        <f aca="false">F22*Assumptions!$B$3*'Staffing Plan'!H4*'Staffing Plan'!G4</f>
        <v>256000</v>
      </c>
      <c r="H22" s="11" t="n">
        <f aca="false">E22*Assumptions!$B$3*'Staffing Plan'!I4*'Staffing Plan'!F4</f>
        <v>144000</v>
      </c>
      <c r="I22" s="12" t="n">
        <f aca="false">G22-H22</f>
        <v>112000</v>
      </c>
      <c r="J22" s="13" t="n">
        <f aca="false">IF(G22=0,0,I22/G22)</f>
        <v>0.4375</v>
      </c>
    </row>
    <row r="23" customFormat="false" ht="15" hidden="false" customHeight="false" outlineLevel="0" collapsed="false">
      <c r="A23" s="14" t="n">
        <f aca="false">DATE(Assumptions!$B$2,8,1)</f>
        <v>46235</v>
      </c>
      <c r="B23" s="9" t="str">
        <f aca="false">'Staffing Plan'!A2</f>
        <v>Atlas Delivery</v>
      </c>
      <c r="C23" s="9" t="str">
        <f aca="false">'Staffing Plan'!B2</f>
        <v>DEMO-001</v>
      </c>
      <c r="D23" s="9" t="n">
        <f aca="false">Assumptions!$B$4</f>
        <v>3</v>
      </c>
      <c r="E23" s="9" t="n">
        <f aca="false">IF(MAX(A23,'Staffing Plan'!C2)&gt;MIN(EOMONTH(A23,0),'Staffing Plan'!E2),0,MAX(0,NETWORKDAYS(MAX(A23,'Staffing Plan'!C2),MIN(EOMONTH(A23,0),'Staffing Plan'!E2))-D23))</f>
        <v>18</v>
      </c>
      <c r="F23" s="9" t="n">
        <f aca="false">IF(MAX(A23,'Staffing Plan'!D2)&gt;MIN(EOMONTH(A23,0),'Staffing Plan'!E2),0,MAX(0,NETWORKDAYS(MAX(A23,'Staffing Plan'!D2),MIN(EOMONTH(A23,0),'Staffing Plan'!E2))-D23))</f>
        <v>18</v>
      </c>
      <c r="G23" s="15" t="n">
        <f aca="false">F23*Assumptions!$B$3*'Staffing Plan'!H2*'Staffing Plan'!G2</f>
        <v>172800</v>
      </c>
      <c r="H23" s="15" t="n">
        <f aca="false">E23*Assumptions!$B$3*'Staffing Plan'!I2*'Staffing Plan'!F2</f>
        <v>93600</v>
      </c>
      <c r="I23" s="16" t="n">
        <f aca="false">G23-H23</f>
        <v>79200</v>
      </c>
      <c r="J23" s="17" t="n">
        <f aca="false">IF(G23=0,0,I23/G23)</f>
        <v>0.458333333333333</v>
      </c>
    </row>
    <row r="24" customFormat="false" ht="15" hidden="false" customHeight="false" outlineLevel="0" collapsed="false">
      <c r="A24" s="10" t="n">
        <f aca="false">DATE(Assumptions!$B$2,8,1)</f>
        <v>46235</v>
      </c>
      <c r="B24" s="6" t="str">
        <f aca="false">'Staffing Plan'!A3</f>
        <v>Atlas Delivery</v>
      </c>
      <c r="C24" s="6" t="str">
        <f aca="false">'Staffing Plan'!B3</f>
        <v>DEMO-002</v>
      </c>
      <c r="D24" s="6" t="n">
        <f aca="false">Assumptions!$B$4</f>
        <v>3</v>
      </c>
      <c r="E24" s="6" t="n">
        <f aca="false">IF(MAX(A24,'Staffing Plan'!C3)&gt;MIN(EOMONTH(A24,0),'Staffing Plan'!E3),0,MAX(0,NETWORKDAYS(MAX(A24,'Staffing Plan'!C3),MIN(EOMONTH(A24,0),'Staffing Plan'!E3))-D24))</f>
        <v>18</v>
      </c>
      <c r="F24" s="6" t="n">
        <f aca="false">IF(MAX(A24,'Staffing Plan'!D3)&gt;MIN(EOMONTH(A24,0),'Staffing Plan'!E3),0,MAX(0,NETWORKDAYS(MAX(A24,'Staffing Plan'!D3),MIN(EOMONTH(A24,0),'Staffing Plan'!E3))-D24))</f>
        <v>18</v>
      </c>
      <c r="G24" s="11" t="n">
        <f aca="false">F24*Assumptions!$B$3*'Staffing Plan'!H3*'Staffing Plan'!G3</f>
        <v>115200</v>
      </c>
      <c r="H24" s="11" t="n">
        <f aca="false">E24*Assumptions!$B$3*'Staffing Plan'!I3*'Staffing Plan'!F3</f>
        <v>72000</v>
      </c>
      <c r="I24" s="12" t="n">
        <f aca="false">G24-H24</f>
        <v>43200</v>
      </c>
      <c r="J24" s="13" t="n">
        <f aca="false">IF(G24=0,0,I24/G24)</f>
        <v>0.375</v>
      </c>
    </row>
    <row r="25" customFormat="false" ht="15" hidden="false" customHeight="false" outlineLevel="0" collapsed="false">
      <c r="A25" s="14" t="n">
        <f aca="false">DATE(Assumptions!$B$2,8,1)</f>
        <v>46235</v>
      </c>
      <c r="B25" s="9" t="str">
        <f aca="false">'Staffing Plan'!A4</f>
        <v>Beacon Modernization</v>
      </c>
      <c r="C25" s="9" t="str">
        <f aca="false">'Staffing Plan'!B4</f>
        <v>DEMO-003</v>
      </c>
      <c r="D25" s="9" t="n">
        <f aca="false">Assumptions!$B$4</f>
        <v>3</v>
      </c>
      <c r="E25" s="9" t="n">
        <f aca="false">IF(MAX(A25,'Staffing Plan'!C4)&gt;MIN(EOMONTH(A25,0),'Staffing Plan'!E4),0,MAX(0,NETWORKDAYS(MAX(A25,'Staffing Plan'!C4),MIN(EOMONTH(A25,0),'Staffing Plan'!E4))-D25))</f>
        <v>18</v>
      </c>
      <c r="F25" s="9" t="n">
        <f aca="false">IF(MAX(A25,'Staffing Plan'!D4)&gt;MIN(EOMONTH(A25,0),'Staffing Plan'!E4),0,MAX(0,NETWORKDAYS(MAX(A25,'Staffing Plan'!D4),MIN(EOMONTH(A25,0),'Staffing Plan'!E4))-D25))</f>
        <v>18</v>
      </c>
      <c r="G25" s="15" t="n">
        <f aca="false">F25*Assumptions!$B$3*'Staffing Plan'!H4*'Staffing Plan'!G4</f>
        <v>230400</v>
      </c>
      <c r="H25" s="15" t="n">
        <f aca="false">E25*Assumptions!$B$3*'Staffing Plan'!I4*'Staffing Plan'!F4</f>
        <v>129600</v>
      </c>
      <c r="I25" s="16" t="n">
        <f aca="false">G25-H25</f>
        <v>100800</v>
      </c>
      <c r="J25" s="17" t="n">
        <f aca="false">IF(G25=0,0,I25/G25)</f>
        <v>0.4375</v>
      </c>
    </row>
    <row r="26" customFormat="false" ht="15" hidden="false" customHeight="false" outlineLevel="0" collapsed="false">
      <c r="A26" s="10" t="n">
        <f aca="false">DATE(Assumptions!$B$2,9,1)</f>
        <v>46266</v>
      </c>
      <c r="B26" s="6" t="str">
        <f aca="false">'Staffing Plan'!A2</f>
        <v>Atlas Delivery</v>
      </c>
      <c r="C26" s="6" t="str">
        <f aca="false">'Staffing Plan'!B2</f>
        <v>DEMO-001</v>
      </c>
      <c r="D26" s="6" t="n">
        <f aca="false">Assumptions!$B$4</f>
        <v>3</v>
      </c>
      <c r="E26" s="6" t="n">
        <f aca="false">IF(MAX(A26,'Staffing Plan'!C2)&gt;MIN(EOMONTH(A26,0),'Staffing Plan'!E2),0,MAX(0,NETWORKDAYS(MAX(A26,'Staffing Plan'!C2),MIN(EOMONTH(A26,0),'Staffing Plan'!E2))-D26))</f>
        <v>19</v>
      </c>
      <c r="F26" s="6" t="n">
        <f aca="false">IF(MAX(A26,'Staffing Plan'!D2)&gt;MIN(EOMONTH(A26,0),'Staffing Plan'!E2),0,MAX(0,NETWORKDAYS(MAX(A26,'Staffing Plan'!D2),MIN(EOMONTH(A26,0),'Staffing Plan'!E2))-D26))</f>
        <v>19</v>
      </c>
      <c r="G26" s="11" t="n">
        <f aca="false">F26*Assumptions!$B$3*'Staffing Plan'!H2*'Staffing Plan'!G2</f>
        <v>182400</v>
      </c>
      <c r="H26" s="11" t="n">
        <f aca="false">E26*Assumptions!$B$3*'Staffing Plan'!I2*'Staffing Plan'!F2</f>
        <v>98800</v>
      </c>
      <c r="I26" s="12" t="n">
        <f aca="false">G26-H26</f>
        <v>83600</v>
      </c>
      <c r="J26" s="13" t="n">
        <f aca="false">IF(G26=0,0,I26/G26)</f>
        <v>0.458333333333333</v>
      </c>
    </row>
    <row r="27" customFormat="false" ht="15" hidden="false" customHeight="false" outlineLevel="0" collapsed="false">
      <c r="A27" s="14" t="n">
        <f aca="false">DATE(Assumptions!$B$2,9,1)</f>
        <v>46266</v>
      </c>
      <c r="B27" s="9" t="str">
        <f aca="false">'Staffing Plan'!A3</f>
        <v>Atlas Delivery</v>
      </c>
      <c r="C27" s="9" t="str">
        <f aca="false">'Staffing Plan'!B3</f>
        <v>DEMO-002</v>
      </c>
      <c r="D27" s="9" t="n">
        <f aca="false">Assumptions!$B$4</f>
        <v>3</v>
      </c>
      <c r="E27" s="9" t="n">
        <f aca="false">IF(MAX(A27,'Staffing Plan'!C3)&gt;MIN(EOMONTH(A27,0),'Staffing Plan'!E3),0,MAX(0,NETWORKDAYS(MAX(A27,'Staffing Plan'!C3),MIN(EOMONTH(A27,0),'Staffing Plan'!E3))-D27))</f>
        <v>19</v>
      </c>
      <c r="F27" s="9" t="n">
        <f aca="false">IF(MAX(A27,'Staffing Plan'!D3)&gt;MIN(EOMONTH(A27,0),'Staffing Plan'!E3),0,MAX(0,NETWORKDAYS(MAX(A27,'Staffing Plan'!D3),MIN(EOMONTH(A27,0),'Staffing Plan'!E3))-D27))</f>
        <v>19</v>
      </c>
      <c r="G27" s="15" t="n">
        <f aca="false">F27*Assumptions!$B$3*'Staffing Plan'!H3*'Staffing Plan'!G3</f>
        <v>121600</v>
      </c>
      <c r="H27" s="15" t="n">
        <f aca="false">E27*Assumptions!$B$3*'Staffing Plan'!I3*'Staffing Plan'!F3</f>
        <v>76000</v>
      </c>
      <c r="I27" s="16" t="n">
        <f aca="false">G27-H27</f>
        <v>45600</v>
      </c>
      <c r="J27" s="17" t="n">
        <f aca="false">IF(G27=0,0,I27/G27)</f>
        <v>0.375</v>
      </c>
    </row>
    <row r="28" customFormat="false" ht="15" hidden="false" customHeight="false" outlineLevel="0" collapsed="false">
      <c r="A28" s="10" t="n">
        <f aca="false">DATE(Assumptions!$B$2,9,1)</f>
        <v>46266</v>
      </c>
      <c r="B28" s="6" t="str">
        <f aca="false">'Staffing Plan'!A4</f>
        <v>Beacon Modernization</v>
      </c>
      <c r="C28" s="6" t="str">
        <f aca="false">'Staffing Plan'!B4</f>
        <v>DEMO-003</v>
      </c>
      <c r="D28" s="6" t="n">
        <f aca="false">Assumptions!$B$4</f>
        <v>3</v>
      </c>
      <c r="E28" s="6" t="n">
        <f aca="false">IF(MAX(A28,'Staffing Plan'!C4)&gt;MIN(EOMONTH(A28,0),'Staffing Plan'!E4),0,MAX(0,NETWORKDAYS(MAX(A28,'Staffing Plan'!C4),MIN(EOMONTH(A28,0),'Staffing Plan'!E4))-D28))</f>
        <v>19</v>
      </c>
      <c r="F28" s="6" t="n">
        <f aca="false">IF(MAX(A28,'Staffing Plan'!D4)&gt;MIN(EOMONTH(A28,0),'Staffing Plan'!E4),0,MAX(0,NETWORKDAYS(MAX(A28,'Staffing Plan'!D4),MIN(EOMONTH(A28,0),'Staffing Plan'!E4))-D28))</f>
        <v>19</v>
      </c>
      <c r="G28" s="11" t="n">
        <f aca="false">F28*Assumptions!$B$3*'Staffing Plan'!H4*'Staffing Plan'!G4</f>
        <v>243200</v>
      </c>
      <c r="H28" s="11" t="n">
        <f aca="false">E28*Assumptions!$B$3*'Staffing Plan'!I4*'Staffing Plan'!F4</f>
        <v>136800</v>
      </c>
      <c r="I28" s="12" t="n">
        <f aca="false">G28-H28</f>
        <v>106400</v>
      </c>
      <c r="J28" s="13" t="n">
        <f aca="false">IF(G28=0,0,I28/G28)</f>
        <v>0.4375</v>
      </c>
    </row>
    <row r="29" customFormat="false" ht="15" hidden="false" customHeight="false" outlineLevel="0" collapsed="false">
      <c r="A29" s="14" t="n">
        <f aca="false">DATE(Assumptions!$B$2,10,1)</f>
        <v>46296</v>
      </c>
      <c r="B29" s="9" t="str">
        <f aca="false">'Staffing Plan'!A2</f>
        <v>Atlas Delivery</v>
      </c>
      <c r="C29" s="9" t="str">
        <f aca="false">'Staffing Plan'!B2</f>
        <v>DEMO-001</v>
      </c>
      <c r="D29" s="9" t="n">
        <f aca="false">Assumptions!$B$4</f>
        <v>3</v>
      </c>
      <c r="E29" s="9" t="n">
        <f aca="false">IF(MAX(A29,'Staffing Plan'!C2)&gt;MIN(EOMONTH(A29,0),'Staffing Plan'!E2),0,MAX(0,NETWORKDAYS(MAX(A29,'Staffing Plan'!C2),MIN(EOMONTH(A29,0),'Staffing Plan'!E2))-D29))</f>
        <v>19</v>
      </c>
      <c r="F29" s="9" t="n">
        <f aca="false">IF(MAX(A29,'Staffing Plan'!D2)&gt;MIN(EOMONTH(A29,0),'Staffing Plan'!E2),0,MAX(0,NETWORKDAYS(MAX(A29,'Staffing Plan'!D2),MIN(EOMONTH(A29,0),'Staffing Plan'!E2))-D29))</f>
        <v>19</v>
      </c>
      <c r="G29" s="15" t="n">
        <f aca="false">F29*Assumptions!$B$3*'Staffing Plan'!H2*'Staffing Plan'!G2</f>
        <v>182400</v>
      </c>
      <c r="H29" s="15" t="n">
        <f aca="false">E29*Assumptions!$B$3*'Staffing Plan'!I2*'Staffing Plan'!F2</f>
        <v>98800</v>
      </c>
      <c r="I29" s="16" t="n">
        <f aca="false">G29-H29</f>
        <v>83600</v>
      </c>
      <c r="J29" s="17" t="n">
        <f aca="false">IF(G29=0,0,I29/G29)</f>
        <v>0.458333333333333</v>
      </c>
    </row>
    <row r="30" customFormat="false" ht="15" hidden="false" customHeight="false" outlineLevel="0" collapsed="false">
      <c r="A30" s="10" t="n">
        <f aca="false">DATE(Assumptions!$B$2,10,1)</f>
        <v>46296</v>
      </c>
      <c r="B30" s="6" t="str">
        <f aca="false">'Staffing Plan'!A3</f>
        <v>Atlas Delivery</v>
      </c>
      <c r="C30" s="6" t="str">
        <f aca="false">'Staffing Plan'!B3</f>
        <v>DEMO-002</v>
      </c>
      <c r="D30" s="6" t="n">
        <f aca="false">Assumptions!$B$4</f>
        <v>3</v>
      </c>
      <c r="E30" s="6" t="n">
        <f aca="false">IF(MAX(A30,'Staffing Plan'!C3)&gt;MIN(EOMONTH(A30,0),'Staffing Plan'!E3),0,MAX(0,NETWORKDAYS(MAX(A30,'Staffing Plan'!C3),MIN(EOMONTH(A30,0),'Staffing Plan'!E3))-D30))</f>
        <v>19</v>
      </c>
      <c r="F30" s="6" t="n">
        <f aca="false">IF(MAX(A30,'Staffing Plan'!D3)&gt;MIN(EOMONTH(A30,0),'Staffing Plan'!E3),0,MAX(0,NETWORKDAYS(MAX(A30,'Staffing Plan'!D3),MIN(EOMONTH(A30,0),'Staffing Plan'!E3))-D30))</f>
        <v>19</v>
      </c>
      <c r="G30" s="11" t="n">
        <f aca="false">F30*Assumptions!$B$3*'Staffing Plan'!H3*'Staffing Plan'!G3</f>
        <v>121600</v>
      </c>
      <c r="H30" s="11" t="n">
        <f aca="false">E30*Assumptions!$B$3*'Staffing Plan'!I3*'Staffing Plan'!F3</f>
        <v>76000</v>
      </c>
      <c r="I30" s="12" t="n">
        <f aca="false">G30-H30</f>
        <v>45600</v>
      </c>
      <c r="J30" s="13" t="n">
        <f aca="false">IF(G30=0,0,I30/G30)</f>
        <v>0.375</v>
      </c>
    </row>
    <row r="31" customFormat="false" ht="15" hidden="false" customHeight="false" outlineLevel="0" collapsed="false">
      <c r="A31" s="14" t="n">
        <f aca="false">DATE(Assumptions!$B$2,10,1)</f>
        <v>46296</v>
      </c>
      <c r="B31" s="9" t="str">
        <f aca="false">'Staffing Plan'!A4</f>
        <v>Beacon Modernization</v>
      </c>
      <c r="C31" s="9" t="str">
        <f aca="false">'Staffing Plan'!B4</f>
        <v>DEMO-003</v>
      </c>
      <c r="D31" s="9" t="n">
        <f aca="false">Assumptions!$B$4</f>
        <v>3</v>
      </c>
      <c r="E31" s="9" t="n">
        <f aca="false">IF(MAX(A31,'Staffing Plan'!C4)&gt;MIN(EOMONTH(A31,0),'Staffing Plan'!E4),0,MAX(0,NETWORKDAYS(MAX(A31,'Staffing Plan'!C4),MIN(EOMONTH(A31,0),'Staffing Plan'!E4))-D31))</f>
        <v>19</v>
      </c>
      <c r="F31" s="9" t="n">
        <f aca="false">IF(MAX(A31,'Staffing Plan'!D4)&gt;MIN(EOMONTH(A31,0),'Staffing Plan'!E4),0,MAX(0,NETWORKDAYS(MAX(A31,'Staffing Plan'!D4),MIN(EOMONTH(A31,0),'Staffing Plan'!E4))-D31))</f>
        <v>19</v>
      </c>
      <c r="G31" s="15" t="n">
        <f aca="false">F31*Assumptions!$B$3*'Staffing Plan'!H4*'Staffing Plan'!G4</f>
        <v>243200</v>
      </c>
      <c r="H31" s="15" t="n">
        <f aca="false">E31*Assumptions!$B$3*'Staffing Plan'!I4*'Staffing Plan'!F4</f>
        <v>136800</v>
      </c>
      <c r="I31" s="16" t="n">
        <f aca="false">G31-H31</f>
        <v>106400</v>
      </c>
      <c r="J31" s="17" t="n">
        <f aca="false">IF(G31=0,0,I31/G31)</f>
        <v>0.4375</v>
      </c>
    </row>
    <row r="32" customFormat="false" ht="15" hidden="false" customHeight="false" outlineLevel="0" collapsed="false">
      <c r="A32" s="10" t="n">
        <f aca="false">DATE(Assumptions!$B$2,11,1)</f>
        <v>46327</v>
      </c>
      <c r="B32" s="6" t="str">
        <f aca="false">'Staffing Plan'!A2</f>
        <v>Atlas Delivery</v>
      </c>
      <c r="C32" s="6" t="str">
        <f aca="false">'Staffing Plan'!B2</f>
        <v>DEMO-001</v>
      </c>
      <c r="D32" s="6" t="n">
        <f aca="false">Assumptions!$B$4</f>
        <v>3</v>
      </c>
      <c r="E32" s="6" t="n">
        <f aca="false">IF(MAX(A32,'Staffing Plan'!C2)&gt;MIN(EOMONTH(A32,0),'Staffing Plan'!E2),0,MAX(0,NETWORKDAYS(MAX(A32,'Staffing Plan'!C2),MIN(EOMONTH(A32,0),'Staffing Plan'!E2))-D32))</f>
        <v>18</v>
      </c>
      <c r="F32" s="6" t="n">
        <f aca="false">IF(MAX(A32,'Staffing Plan'!D2)&gt;MIN(EOMONTH(A32,0),'Staffing Plan'!E2),0,MAX(0,NETWORKDAYS(MAX(A32,'Staffing Plan'!D2),MIN(EOMONTH(A32,0),'Staffing Plan'!E2))-D32))</f>
        <v>18</v>
      </c>
      <c r="G32" s="11" t="n">
        <f aca="false">F32*Assumptions!$B$3*'Staffing Plan'!H2*'Staffing Plan'!G2</f>
        <v>172800</v>
      </c>
      <c r="H32" s="11" t="n">
        <f aca="false">E32*Assumptions!$B$3*'Staffing Plan'!I2*'Staffing Plan'!F2</f>
        <v>93600</v>
      </c>
      <c r="I32" s="12" t="n">
        <f aca="false">G32-H32</f>
        <v>79200</v>
      </c>
      <c r="J32" s="13" t="n">
        <f aca="false">IF(G32=0,0,I32/G32)</f>
        <v>0.458333333333333</v>
      </c>
    </row>
    <row r="33" customFormat="false" ht="15" hidden="false" customHeight="false" outlineLevel="0" collapsed="false">
      <c r="A33" s="14" t="n">
        <f aca="false">DATE(Assumptions!$B$2,11,1)</f>
        <v>46327</v>
      </c>
      <c r="B33" s="9" t="str">
        <f aca="false">'Staffing Plan'!A3</f>
        <v>Atlas Delivery</v>
      </c>
      <c r="C33" s="9" t="str">
        <f aca="false">'Staffing Plan'!B3</f>
        <v>DEMO-002</v>
      </c>
      <c r="D33" s="9" t="n">
        <f aca="false">Assumptions!$B$4</f>
        <v>3</v>
      </c>
      <c r="E33" s="9" t="n">
        <f aca="false">IF(MAX(A33,'Staffing Plan'!C3)&gt;MIN(EOMONTH(A33,0),'Staffing Plan'!E3),0,MAX(0,NETWORKDAYS(MAX(A33,'Staffing Plan'!C3),MIN(EOMONTH(A33,0),'Staffing Plan'!E3))-D33))</f>
        <v>18</v>
      </c>
      <c r="F33" s="9" t="n">
        <f aca="false">IF(MAX(A33,'Staffing Plan'!D3)&gt;MIN(EOMONTH(A33,0),'Staffing Plan'!E3),0,MAX(0,NETWORKDAYS(MAX(A33,'Staffing Plan'!D3),MIN(EOMONTH(A33,0),'Staffing Plan'!E3))-D33))</f>
        <v>18</v>
      </c>
      <c r="G33" s="15" t="n">
        <f aca="false">F33*Assumptions!$B$3*'Staffing Plan'!H3*'Staffing Plan'!G3</f>
        <v>115200</v>
      </c>
      <c r="H33" s="15" t="n">
        <f aca="false">E33*Assumptions!$B$3*'Staffing Plan'!I3*'Staffing Plan'!F3</f>
        <v>72000</v>
      </c>
      <c r="I33" s="16" t="n">
        <f aca="false">G33-H33</f>
        <v>43200</v>
      </c>
      <c r="J33" s="17" t="n">
        <f aca="false">IF(G33=0,0,I33/G33)</f>
        <v>0.375</v>
      </c>
    </row>
    <row r="34" customFormat="false" ht="15" hidden="false" customHeight="false" outlineLevel="0" collapsed="false">
      <c r="A34" s="10" t="n">
        <f aca="false">DATE(Assumptions!$B$2,11,1)</f>
        <v>46327</v>
      </c>
      <c r="B34" s="6" t="str">
        <f aca="false">'Staffing Plan'!A4</f>
        <v>Beacon Modernization</v>
      </c>
      <c r="C34" s="6" t="str">
        <f aca="false">'Staffing Plan'!B4</f>
        <v>DEMO-003</v>
      </c>
      <c r="D34" s="6" t="n">
        <f aca="false">Assumptions!$B$4</f>
        <v>3</v>
      </c>
      <c r="E34" s="6" t="n">
        <f aca="false">IF(MAX(A34,'Staffing Plan'!C4)&gt;MIN(EOMONTH(A34,0),'Staffing Plan'!E4),0,MAX(0,NETWORKDAYS(MAX(A34,'Staffing Plan'!C4),MIN(EOMONTH(A34,0),'Staffing Plan'!E4))-D34))</f>
        <v>18</v>
      </c>
      <c r="F34" s="6" t="n">
        <f aca="false">IF(MAX(A34,'Staffing Plan'!D4)&gt;MIN(EOMONTH(A34,0),'Staffing Plan'!E4),0,MAX(0,NETWORKDAYS(MAX(A34,'Staffing Plan'!D4),MIN(EOMONTH(A34,0),'Staffing Plan'!E4))-D34))</f>
        <v>18</v>
      </c>
      <c r="G34" s="11" t="n">
        <f aca="false">F34*Assumptions!$B$3*'Staffing Plan'!H4*'Staffing Plan'!G4</f>
        <v>230400</v>
      </c>
      <c r="H34" s="11" t="n">
        <f aca="false">E34*Assumptions!$B$3*'Staffing Plan'!I4*'Staffing Plan'!F4</f>
        <v>129600</v>
      </c>
      <c r="I34" s="12" t="n">
        <f aca="false">G34-H34</f>
        <v>100800</v>
      </c>
      <c r="J34" s="13" t="n">
        <f aca="false">IF(G34=0,0,I34/G34)</f>
        <v>0.4375</v>
      </c>
    </row>
    <row r="35" customFormat="false" ht="15" hidden="false" customHeight="false" outlineLevel="0" collapsed="false">
      <c r="A35" s="14" t="n">
        <f aca="false">DATE(Assumptions!$B$2,12,1)</f>
        <v>46357</v>
      </c>
      <c r="B35" s="9" t="str">
        <f aca="false">'Staffing Plan'!A2</f>
        <v>Atlas Delivery</v>
      </c>
      <c r="C35" s="9" t="str">
        <f aca="false">'Staffing Plan'!B2</f>
        <v>DEMO-001</v>
      </c>
      <c r="D35" s="9" t="n">
        <f aca="false">Assumptions!$B$4</f>
        <v>3</v>
      </c>
      <c r="E35" s="9" t="n">
        <f aca="false">IF(MAX(A35,'Staffing Plan'!C2)&gt;MIN(EOMONTH(A35,0),'Staffing Plan'!E2),0,MAX(0,NETWORKDAYS(MAX(A35,'Staffing Plan'!C2),MIN(EOMONTH(A35,0),'Staffing Plan'!E2))-D35))</f>
        <v>20</v>
      </c>
      <c r="F35" s="9" t="n">
        <f aca="false">IF(MAX(A35,'Staffing Plan'!D2)&gt;MIN(EOMONTH(A35,0),'Staffing Plan'!E2),0,MAX(0,NETWORKDAYS(MAX(A35,'Staffing Plan'!D2),MIN(EOMONTH(A35,0),'Staffing Plan'!E2))-D35))</f>
        <v>20</v>
      </c>
      <c r="G35" s="15" t="n">
        <f aca="false">F35*Assumptions!$B$3*'Staffing Plan'!H2*'Staffing Plan'!G2</f>
        <v>192000</v>
      </c>
      <c r="H35" s="15" t="n">
        <f aca="false">E35*Assumptions!$B$3*'Staffing Plan'!I2*'Staffing Plan'!F2</f>
        <v>104000</v>
      </c>
      <c r="I35" s="16" t="n">
        <f aca="false">G35-H35</f>
        <v>88000</v>
      </c>
      <c r="J35" s="17" t="n">
        <f aca="false">IF(G35=0,0,I35/G35)</f>
        <v>0.458333333333333</v>
      </c>
    </row>
    <row r="36" customFormat="false" ht="15" hidden="false" customHeight="false" outlineLevel="0" collapsed="false">
      <c r="A36" s="10" t="n">
        <f aca="false">DATE(Assumptions!$B$2,12,1)</f>
        <v>46357</v>
      </c>
      <c r="B36" s="6" t="str">
        <f aca="false">'Staffing Plan'!A3</f>
        <v>Atlas Delivery</v>
      </c>
      <c r="C36" s="6" t="str">
        <f aca="false">'Staffing Plan'!B3</f>
        <v>DEMO-002</v>
      </c>
      <c r="D36" s="6" t="n">
        <f aca="false">Assumptions!$B$4</f>
        <v>3</v>
      </c>
      <c r="E36" s="6" t="n">
        <f aca="false">IF(MAX(A36,'Staffing Plan'!C3)&gt;MIN(EOMONTH(A36,0),'Staffing Plan'!E3),0,MAX(0,NETWORKDAYS(MAX(A36,'Staffing Plan'!C3),MIN(EOMONTH(A36,0),'Staffing Plan'!E3))-D36))</f>
        <v>20</v>
      </c>
      <c r="F36" s="6" t="n">
        <f aca="false">IF(MAX(A36,'Staffing Plan'!D3)&gt;MIN(EOMONTH(A36,0),'Staffing Plan'!E3),0,MAX(0,NETWORKDAYS(MAX(A36,'Staffing Plan'!D3),MIN(EOMONTH(A36,0),'Staffing Plan'!E3))-D36))</f>
        <v>20</v>
      </c>
      <c r="G36" s="11" t="n">
        <f aca="false">F36*Assumptions!$B$3*'Staffing Plan'!H3*'Staffing Plan'!G3</f>
        <v>128000</v>
      </c>
      <c r="H36" s="11" t="n">
        <f aca="false">E36*Assumptions!$B$3*'Staffing Plan'!I3*'Staffing Plan'!F3</f>
        <v>80000</v>
      </c>
      <c r="I36" s="12" t="n">
        <f aca="false">G36-H36</f>
        <v>48000</v>
      </c>
      <c r="J36" s="13" t="n">
        <f aca="false">IF(G36=0,0,I36/G36)</f>
        <v>0.375</v>
      </c>
    </row>
    <row r="37" customFormat="false" ht="15" hidden="false" customHeight="false" outlineLevel="0" collapsed="false">
      <c r="A37" s="14" t="n">
        <f aca="false">DATE(Assumptions!$B$2,12,1)</f>
        <v>46357</v>
      </c>
      <c r="B37" s="9" t="str">
        <f aca="false">'Staffing Plan'!A4</f>
        <v>Beacon Modernization</v>
      </c>
      <c r="C37" s="9" t="str">
        <f aca="false">'Staffing Plan'!B4</f>
        <v>DEMO-003</v>
      </c>
      <c r="D37" s="9" t="n">
        <f aca="false">Assumptions!$B$4</f>
        <v>3</v>
      </c>
      <c r="E37" s="9" t="n">
        <f aca="false">IF(MAX(A37,'Staffing Plan'!C4)&gt;MIN(EOMONTH(A37,0),'Staffing Plan'!E4),0,MAX(0,NETWORKDAYS(MAX(A37,'Staffing Plan'!C4),MIN(EOMONTH(A37,0),'Staffing Plan'!E4))-D37))</f>
        <v>20</v>
      </c>
      <c r="F37" s="9" t="n">
        <f aca="false">IF(MAX(A37,'Staffing Plan'!D4)&gt;MIN(EOMONTH(A37,0),'Staffing Plan'!E4),0,MAX(0,NETWORKDAYS(MAX(A37,'Staffing Plan'!D4),MIN(EOMONTH(A37,0),'Staffing Plan'!E4))-D37))</f>
        <v>20</v>
      </c>
      <c r="G37" s="15" t="n">
        <f aca="false">F37*Assumptions!$B$3*'Staffing Plan'!H4*'Staffing Plan'!G4</f>
        <v>256000</v>
      </c>
      <c r="H37" s="15" t="n">
        <f aca="false">E37*Assumptions!$B$3*'Staffing Plan'!I4*'Staffing Plan'!F4</f>
        <v>144000</v>
      </c>
      <c r="I37" s="16" t="n">
        <f aca="false">G37-H37</f>
        <v>112000</v>
      </c>
      <c r="J37" s="17" t="n">
        <f aca="false">IF(G37=0,0,I37/G37)</f>
        <v>0.4375</v>
      </c>
    </row>
  </sheetData>
  <autoFilter ref="A1:J3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customHeight="true" zeroHeight="false" outlineLevelRow="0" outlineLevelCol="0"/>
  <cols>
    <col collapsed="false" customWidth="true" hidden="false" outlineLevel="0" max="5" min="1" style="0" width="24"/>
  </cols>
  <sheetData>
    <row r="1" customFormat="false" ht="31.5" hidden="false" customHeight="true" outlineLevel="0" collapsed="false">
      <c r="A1" s="1" t="s">
        <v>30</v>
      </c>
      <c r="B1" s="1" t="s">
        <v>34</v>
      </c>
      <c r="C1" s="1" t="s">
        <v>35</v>
      </c>
      <c r="D1" s="1" t="s">
        <v>36</v>
      </c>
      <c r="E1" s="1" t="s">
        <v>37</v>
      </c>
    </row>
    <row r="2" customFormat="false" ht="15" hidden="false" customHeight="false" outlineLevel="0" collapsed="false">
      <c r="A2" s="10" t="n">
        <f aca="false">DATE(Assumptions!$B$2,1,1)</f>
        <v>46023</v>
      </c>
      <c r="B2" s="11" t="n">
        <f aca="false">SUMIF('Monthly Forecast'!A$2:A$37,A2,'Monthly Forecast'!G$2:G$37)</f>
        <v>240000</v>
      </c>
      <c r="C2" s="11" t="n">
        <f aca="false">SUMIF('Monthly Forecast'!A$2:A$37,A2,'Monthly Forecast'!H$2:H$37)</f>
        <v>311600</v>
      </c>
      <c r="D2" s="12" t="n">
        <f aca="false">B2-C2</f>
        <v>-71600</v>
      </c>
      <c r="E2" s="13" t="n">
        <f aca="false">IF(B2=0,0,D2/B2)</f>
        <v>-0.298333333333333</v>
      </c>
    </row>
    <row r="3" customFormat="false" ht="15" hidden="false" customHeight="false" outlineLevel="0" collapsed="false">
      <c r="A3" s="14" t="n">
        <f aca="false">DATE(Assumptions!$B$2,2,1)</f>
        <v>46054</v>
      </c>
      <c r="B3" s="15" t="n">
        <f aca="false">SUMIF('Monthly Forecast'!A$2:A$37,A3,'Monthly Forecast'!G$2:G$37)</f>
        <v>489600</v>
      </c>
      <c r="C3" s="15" t="n">
        <f aca="false">SUMIF('Monthly Forecast'!A$2:A$37,A3,'Monthly Forecast'!H$2:H$37)</f>
        <v>278800</v>
      </c>
      <c r="D3" s="16" t="n">
        <f aca="false">B3-C3</f>
        <v>210800</v>
      </c>
      <c r="E3" s="17" t="n">
        <f aca="false">IF(B3=0,0,D3/B3)</f>
        <v>0.430555555555556</v>
      </c>
    </row>
    <row r="4" customFormat="false" ht="15" hidden="false" customHeight="false" outlineLevel="0" collapsed="false">
      <c r="A4" s="10" t="n">
        <f aca="false">DATE(Assumptions!$B$2,3,1)</f>
        <v>46082</v>
      </c>
      <c r="B4" s="11" t="n">
        <f aca="false">SUMIF('Monthly Forecast'!A$2:A$37,A4,'Monthly Forecast'!G$2:G$37)</f>
        <v>547200</v>
      </c>
      <c r="C4" s="11" t="n">
        <f aca="false">SUMIF('Monthly Forecast'!A$2:A$37,A4,'Monthly Forecast'!H$2:H$37)</f>
        <v>311600</v>
      </c>
      <c r="D4" s="12" t="n">
        <f aca="false">B4-C4</f>
        <v>235600</v>
      </c>
      <c r="E4" s="13" t="n">
        <f aca="false">IF(B4=0,0,D4/B4)</f>
        <v>0.430555555555556</v>
      </c>
    </row>
    <row r="5" customFormat="false" ht="15" hidden="false" customHeight="false" outlineLevel="0" collapsed="false">
      <c r="A5" s="14" t="n">
        <f aca="false">DATE(Assumptions!$B$2,4,1)</f>
        <v>46113</v>
      </c>
      <c r="B5" s="15" t="n">
        <f aca="false">SUMIF('Monthly Forecast'!A$2:A$37,A5,'Monthly Forecast'!G$2:G$37)</f>
        <v>547200</v>
      </c>
      <c r="C5" s="15" t="n">
        <f aca="false">SUMIF('Monthly Forecast'!A$2:A$37,A5,'Monthly Forecast'!H$2:H$37)</f>
        <v>311600</v>
      </c>
      <c r="D5" s="16" t="n">
        <f aca="false">B5-C5</f>
        <v>235600</v>
      </c>
      <c r="E5" s="17" t="n">
        <f aca="false">IF(B5=0,0,D5/B5)</f>
        <v>0.430555555555556</v>
      </c>
    </row>
    <row r="6" customFormat="false" ht="15" hidden="false" customHeight="false" outlineLevel="0" collapsed="false">
      <c r="A6" s="10" t="n">
        <f aca="false">DATE(Assumptions!$B$2,5,1)</f>
        <v>46143</v>
      </c>
      <c r="B6" s="11" t="n">
        <f aca="false">SUMIF('Monthly Forecast'!A$2:A$37,A6,'Monthly Forecast'!G$2:G$37)</f>
        <v>518400</v>
      </c>
      <c r="C6" s="11" t="n">
        <f aca="false">SUMIF('Monthly Forecast'!A$2:A$37,A6,'Monthly Forecast'!H$2:H$37)</f>
        <v>295200</v>
      </c>
      <c r="D6" s="12" t="n">
        <f aca="false">B6-C6</f>
        <v>223200</v>
      </c>
      <c r="E6" s="13" t="n">
        <f aca="false">IF(B6=0,0,D6/B6)</f>
        <v>0.430555555555556</v>
      </c>
    </row>
    <row r="7" customFormat="false" ht="15" hidden="false" customHeight="false" outlineLevel="0" collapsed="false">
      <c r="A7" s="14" t="n">
        <f aca="false">DATE(Assumptions!$B$2,6,1)</f>
        <v>46174</v>
      </c>
      <c r="B7" s="15" t="n">
        <f aca="false">SUMIF('Monthly Forecast'!A$2:A$37,A7,'Monthly Forecast'!G$2:G$37)</f>
        <v>547200</v>
      </c>
      <c r="C7" s="15" t="n">
        <f aca="false">SUMIF('Monthly Forecast'!A$2:A$37,A7,'Monthly Forecast'!H$2:H$37)</f>
        <v>311600</v>
      </c>
      <c r="D7" s="16" t="n">
        <f aca="false">B7-C7</f>
        <v>235600</v>
      </c>
      <c r="E7" s="17" t="n">
        <f aca="false">IF(B7=0,0,D7/B7)</f>
        <v>0.430555555555556</v>
      </c>
    </row>
    <row r="8" customFormat="false" ht="15" hidden="false" customHeight="false" outlineLevel="0" collapsed="false">
      <c r="A8" s="10" t="n">
        <f aca="false">DATE(Assumptions!$B$2,7,1)</f>
        <v>46204</v>
      </c>
      <c r="B8" s="11" t="n">
        <f aca="false">SUMIF('Monthly Forecast'!A$2:A$37,A8,'Monthly Forecast'!G$2:G$37)</f>
        <v>576000</v>
      </c>
      <c r="C8" s="11" t="n">
        <f aca="false">SUMIF('Monthly Forecast'!A$2:A$37,A8,'Monthly Forecast'!H$2:H$37)</f>
        <v>328000</v>
      </c>
      <c r="D8" s="12" t="n">
        <f aca="false">B8-C8</f>
        <v>248000</v>
      </c>
      <c r="E8" s="13" t="n">
        <f aca="false">IF(B8=0,0,D8/B8)</f>
        <v>0.430555555555556</v>
      </c>
    </row>
    <row r="9" customFormat="false" ht="15" hidden="false" customHeight="false" outlineLevel="0" collapsed="false">
      <c r="A9" s="14" t="n">
        <f aca="false">DATE(Assumptions!$B$2,8,1)</f>
        <v>46235</v>
      </c>
      <c r="B9" s="15" t="n">
        <f aca="false">SUMIF('Monthly Forecast'!A$2:A$37,A9,'Monthly Forecast'!G$2:G$37)</f>
        <v>518400</v>
      </c>
      <c r="C9" s="15" t="n">
        <f aca="false">SUMIF('Monthly Forecast'!A$2:A$37,A9,'Monthly Forecast'!H$2:H$37)</f>
        <v>295200</v>
      </c>
      <c r="D9" s="16" t="n">
        <f aca="false">B9-C9</f>
        <v>223200</v>
      </c>
      <c r="E9" s="17" t="n">
        <f aca="false">IF(B9=0,0,D9/B9)</f>
        <v>0.430555555555556</v>
      </c>
    </row>
    <row r="10" customFormat="false" ht="15" hidden="false" customHeight="false" outlineLevel="0" collapsed="false">
      <c r="A10" s="10" t="n">
        <f aca="false">DATE(Assumptions!$B$2,9,1)</f>
        <v>46266</v>
      </c>
      <c r="B10" s="11" t="n">
        <f aca="false">SUMIF('Monthly Forecast'!A$2:A$37,A10,'Monthly Forecast'!G$2:G$37)</f>
        <v>547200</v>
      </c>
      <c r="C10" s="11" t="n">
        <f aca="false">SUMIF('Monthly Forecast'!A$2:A$37,A10,'Monthly Forecast'!H$2:H$37)</f>
        <v>311600</v>
      </c>
      <c r="D10" s="12" t="n">
        <f aca="false">B10-C10</f>
        <v>235600</v>
      </c>
      <c r="E10" s="13" t="n">
        <f aca="false">IF(B10=0,0,D10/B10)</f>
        <v>0.430555555555556</v>
      </c>
    </row>
    <row r="11" customFormat="false" ht="15" hidden="false" customHeight="false" outlineLevel="0" collapsed="false">
      <c r="A11" s="14" t="n">
        <f aca="false">DATE(Assumptions!$B$2,10,1)</f>
        <v>46296</v>
      </c>
      <c r="B11" s="15" t="n">
        <f aca="false">SUMIF('Monthly Forecast'!A$2:A$37,A11,'Monthly Forecast'!G$2:G$37)</f>
        <v>547200</v>
      </c>
      <c r="C11" s="15" t="n">
        <f aca="false">SUMIF('Monthly Forecast'!A$2:A$37,A11,'Monthly Forecast'!H$2:H$37)</f>
        <v>311600</v>
      </c>
      <c r="D11" s="16" t="n">
        <f aca="false">B11-C11</f>
        <v>235600</v>
      </c>
      <c r="E11" s="17" t="n">
        <f aca="false">IF(B11=0,0,D11/B11)</f>
        <v>0.430555555555556</v>
      </c>
    </row>
    <row r="12" customFormat="false" ht="15" hidden="false" customHeight="false" outlineLevel="0" collapsed="false">
      <c r="A12" s="10" t="n">
        <f aca="false">DATE(Assumptions!$B$2,11,1)</f>
        <v>46327</v>
      </c>
      <c r="B12" s="11" t="n">
        <f aca="false">SUMIF('Monthly Forecast'!A$2:A$37,A12,'Monthly Forecast'!G$2:G$37)</f>
        <v>518400</v>
      </c>
      <c r="C12" s="11" t="n">
        <f aca="false">SUMIF('Monthly Forecast'!A$2:A$37,A12,'Monthly Forecast'!H$2:H$37)</f>
        <v>295200</v>
      </c>
      <c r="D12" s="12" t="n">
        <f aca="false">B12-C12</f>
        <v>223200</v>
      </c>
      <c r="E12" s="13" t="n">
        <f aca="false">IF(B12=0,0,D12/B12)</f>
        <v>0.430555555555556</v>
      </c>
    </row>
    <row r="13" customFormat="false" ht="15" hidden="false" customHeight="false" outlineLevel="0" collapsed="false">
      <c r="A13" s="14" t="n">
        <f aca="false">DATE(Assumptions!$B$2,12,1)</f>
        <v>46357</v>
      </c>
      <c r="B13" s="15" t="n">
        <f aca="false">SUMIF('Monthly Forecast'!A$2:A$37,A13,'Monthly Forecast'!G$2:G$37)</f>
        <v>576000</v>
      </c>
      <c r="C13" s="15" t="n">
        <f aca="false">SUMIF('Monthly Forecast'!A$2:A$37,A13,'Monthly Forecast'!H$2:H$37)</f>
        <v>328000</v>
      </c>
      <c r="D13" s="16" t="n">
        <f aca="false">B13-C13</f>
        <v>248000</v>
      </c>
      <c r="E13" s="17" t="n">
        <f aca="false">IF(B13=0,0,D13/B13)</f>
        <v>0.430555555555556</v>
      </c>
    </row>
    <row r="14" customFormat="false" ht="15" hidden="false" customHeight="false" outlineLevel="0" collapsed="false">
      <c r="A14" s="2" t="s">
        <v>38</v>
      </c>
      <c r="B14" s="12" t="n">
        <f aca="false">SUM(B2:B13)</f>
        <v>6172800</v>
      </c>
      <c r="C14" s="12" t="n">
        <f aca="false">SUM(C2:C13)</f>
        <v>3690000</v>
      </c>
      <c r="D14" s="12" t="n">
        <f aca="false">B14-C14</f>
        <v>2482800</v>
      </c>
      <c r="E14" s="13" t="n">
        <f aca="false">IF(B14=0,0,D14/B14)</f>
        <v>0.402216174183515</v>
      </c>
    </row>
  </sheetData>
  <autoFilter ref="A1:E14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05"/>
  </cols>
  <sheetData>
    <row r="1" customFormat="false" ht="31.5" hidden="false" customHeight="true" outlineLevel="0" collapsed="false">
      <c r="A1" s="1" t="s">
        <v>39</v>
      </c>
      <c r="B1" s="1" t="s">
        <v>40</v>
      </c>
    </row>
    <row r="2" customFormat="false" ht="48" hidden="false" customHeight="true" outlineLevel="0" collapsed="false">
      <c r="A2" s="18" t="s">
        <v>41</v>
      </c>
      <c r="B2" s="18" t="s">
        <v>42</v>
      </c>
    </row>
    <row r="3" customFormat="false" ht="48" hidden="false" customHeight="true" outlineLevel="0" collapsed="false">
      <c r="A3" s="19" t="s">
        <v>43</v>
      </c>
      <c r="B3" s="19" t="s">
        <v>44</v>
      </c>
    </row>
    <row r="4" customFormat="false" ht="48" hidden="false" customHeight="true" outlineLevel="0" collapsed="false">
      <c r="A4" s="18" t="s">
        <v>45</v>
      </c>
      <c r="B4" s="18" t="s">
        <v>46</v>
      </c>
    </row>
    <row r="5" customFormat="false" ht="48" hidden="false" customHeight="true" outlineLevel="0" collapsed="false">
      <c r="A5" s="19" t="s">
        <v>47</v>
      </c>
      <c r="B5" s="19" t="s">
        <v>48</v>
      </c>
    </row>
    <row r="6" customFormat="false" ht="48" hidden="false" customHeight="true" outlineLevel="0" collapsed="false">
      <c r="A6" s="18" t="s">
        <v>49</v>
      </c>
      <c r="B6" s="18" t="s">
        <v>50</v>
      </c>
    </row>
    <row r="7" customFormat="false" ht="48" hidden="false" customHeight="true" outlineLevel="0" collapsed="false">
      <c r="A7" s="19" t="s">
        <v>51</v>
      </c>
      <c r="B7" s="19" t="s">
        <v>52</v>
      </c>
    </row>
    <row r="8" customFormat="false" ht="48" hidden="false" customHeight="true" outlineLevel="0" collapsed="false">
      <c r="A8" s="18" t="s">
        <v>18</v>
      </c>
      <c r="B8" s="18" t="s">
        <v>53</v>
      </c>
    </row>
    <row r="9" customFormat="false" ht="48" hidden="false" customHeight="true" outlineLevel="0" collapsed="false">
      <c r="A9" s="19" t="s">
        <v>54</v>
      </c>
      <c r="B9" s="19" t="s">
        <v>55</v>
      </c>
    </row>
    <row r="10" customFormat="false" ht="48" hidden="false" customHeight="true" outlineLevel="0" collapsed="false">
      <c r="A10" s="18" t="s">
        <v>56</v>
      </c>
      <c r="B10" s="18" t="s">
        <v>57</v>
      </c>
    </row>
  </sheetData>
  <autoFilter ref="A1:B1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2026-10-18T12:22:33Z</dcterms:created>
  <dc:creator>openpyxl</dc:creator>
  <dc:description/>
  <dc:language>en-US</dc:language>
  <cp:lastModifiedBy/>
  <dcterms:modified xsi:type="dcterms:W3CDTF">2026-10-18T12:22:33Z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